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updateLinks="always" codeName="ThisWorkbook"/>
  <mc:AlternateContent xmlns:mc="http://schemas.openxmlformats.org/markup-compatibility/2006">
    <mc:Choice Requires="x15">
      <x15ac:absPath xmlns:x15ac="http://schemas.microsoft.com/office/spreadsheetml/2010/11/ac" url="\\prosjektrom.miljodirektoratet.no@SSL\DavWWWRoot\rom\1058\Dokumenter\Tiltaksmaler\1 Gjeldende Maler\"/>
    </mc:Choice>
  </mc:AlternateContent>
  <xr:revisionPtr revIDLastSave="0" documentId="13_ncr:1_{02BEBEC3-8EF0-43F7-A5C3-63D9415ED8A7}" xr6:coauthVersionLast="45" xr6:coauthVersionMax="45" xr10:uidLastSave="{00000000-0000-0000-0000-000000000000}"/>
  <bookViews>
    <workbookView xWindow="-108" yWindow="-108" windowWidth="23256" windowHeight="12576" xr2:uid="{00000000-000D-0000-FFFF-FFFF00000000}"/>
  </bookViews>
  <sheets>
    <sheet name="Tiltaksberegning" sheetId="4" r:id="rId1"/>
    <sheet name="Metode og bakgrunnsdata" sheetId="9" r:id="rId2"/>
    <sheet name="Versjonslogg" sheetId="11" r:id="rId3"/>
    <sheet name="Skjult" sheetId="10" state="hidden" r:id="rId4"/>
  </sheets>
  <definedNames>
    <definedName name="EGENSKAPER_DRIVSTOFF">'Metode og bakgrunnsdata'!$D$34:$F$40</definedName>
    <definedName name="GRUPPE_1">Skjult!$F$8</definedName>
    <definedName name="GRUPPE_2">Skjult!$G$8:$G$9</definedName>
    <definedName name="GRUPPE_3">Skjult!$H$8</definedName>
    <definedName name="GRUPPE_4">Skjult!$I$8</definedName>
    <definedName name="KJØRETØY">Skjult!$C$7:$D$16</definedName>
    <definedName name="KJØRETØY_Kjøretøy">Skjult!$C$8:$C$16</definedName>
    <definedName name="UTSLIPPSFAKTOR_BIO">Skjult!$C$95:$I$107</definedName>
    <definedName name="UTSLIPPSFAKTOR_FOSSIL">Skjult!$C$79:$I$91</definedName>
    <definedName name="UTSLIPPSFAKTORER_FØR">'Metode og bakgrunnsdata'!$C$7:$K$19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4" i="10" l="1"/>
  <c r="D66" i="10"/>
  <c r="D55" i="10"/>
  <c r="D67" i="10"/>
  <c r="D56" i="10"/>
  <c r="D68" i="10"/>
  <c r="C80" i="10"/>
  <c r="C81" i="10"/>
  <c r="C82" i="10"/>
  <c r="C83" i="10"/>
  <c r="C84" i="10"/>
  <c r="C85" i="10"/>
  <c r="C86" i="10"/>
  <c r="C87" i="10"/>
  <c r="C88" i="10"/>
  <c r="C89" i="10"/>
  <c r="C90" i="10"/>
  <c r="C91" i="10"/>
  <c r="C96" i="10"/>
  <c r="C97" i="10"/>
  <c r="C98" i="10"/>
  <c r="C99" i="10"/>
  <c r="C100" i="10"/>
  <c r="C101" i="10"/>
  <c r="C102" i="10"/>
  <c r="C103" i="10"/>
  <c r="C104" i="10"/>
  <c r="C105" i="10"/>
  <c r="C106" i="10"/>
  <c r="C107" i="10"/>
  <c r="F81" i="10"/>
  <c r="E56" i="10"/>
  <c r="C8" i="9"/>
  <c r="C9" i="9"/>
  <c r="C10" i="9"/>
  <c r="C11" i="9"/>
  <c r="I8" i="9"/>
  <c r="H96" i="10"/>
  <c r="J8" i="9"/>
  <c r="I96" i="10"/>
  <c r="K8" i="9"/>
  <c r="H8" i="9"/>
  <c r="I9" i="9"/>
  <c r="H97" i="10"/>
  <c r="J9" i="9"/>
  <c r="I97" i="10"/>
  <c r="K9" i="9"/>
  <c r="H9" i="9"/>
  <c r="I10" i="9"/>
  <c r="H98" i="10"/>
  <c r="J10" i="9"/>
  <c r="I98" i="10"/>
  <c r="K10" i="9"/>
  <c r="H10" i="9"/>
  <c r="I11" i="9"/>
  <c r="H99" i="10"/>
  <c r="J11" i="9"/>
  <c r="I99" i="10"/>
  <c r="K11" i="9"/>
  <c r="H11" i="9"/>
  <c r="C12" i="9"/>
  <c r="I12" i="9"/>
  <c r="H100" i="10"/>
  <c r="J12" i="9"/>
  <c r="I100" i="10"/>
  <c r="K12" i="9"/>
  <c r="H12" i="9"/>
  <c r="C13" i="9"/>
  <c r="I13" i="9"/>
  <c r="H101" i="10"/>
  <c r="J13" i="9"/>
  <c r="I101" i="10"/>
  <c r="K13" i="9"/>
  <c r="H13" i="9"/>
  <c r="C14" i="9"/>
  <c r="I14" i="9"/>
  <c r="H102" i="10"/>
  <c r="J14" i="9"/>
  <c r="I102" i="10"/>
  <c r="K14" i="9"/>
  <c r="H14" i="9"/>
  <c r="C15" i="9"/>
  <c r="I15" i="9"/>
  <c r="H103" i="10"/>
  <c r="J15" i="9"/>
  <c r="I103" i="10"/>
  <c r="K15" i="9"/>
  <c r="H15" i="9"/>
  <c r="C16" i="9"/>
  <c r="I16" i="9"/>
  <c r="H104" i="10"/>
  <c r="J16" i="9"/>
  <c r="I104" i="10"/>
  <c r="K16" i="9"/>
  <c r="H16" i="9"/>
  <c r="C17" i="9"/>
  <c r="I17" i="9"/>
  <c r="H105" i="10"/>
  <c r="J17" i="9"/>
  <c r="I105" i="10"/>
  <c r="K17" i="9"/>
  <c r="H17" i="9"/>
  <c r="C18" i="9"/>
  <c r="I18" i="9"/>
  <c r="H106" i="10"/>
  <c r="J18" i="9"/>
  <c r="I106" i="10"/>
  <c r="K18" i="9"/>
  <c r="H18" i="9"/>
  <c r="C19" i="9"/>
  <c r="I19" i="9"/>
  <c r="H107" i="10"/>
  <c r="J19" i="9"/>
  <c r="I107" i="10"/>
  <c r="K19" i="9"/>
  <c r="H19" i="9"/>
  <c r="O56" i="10"/>
  <c r="J56" i="10"/>
  <c r="J68" i="10"/>
  <c r="E55" i="10"/>
  <c r="E67" i="10"/>
  <c r="G67" i="10"/>
  <c r="H55" i="10"/>
  <c r="H67" i="10"/>
  <c r="O67" i="10"/>
  <c r="E54" i="10"/>
  <c r="E66" i="10"/>
  <c r="G66" i="10"/>
  <c r="F82" i="10"/>
  <c r="F83" i="10"/>
  <c r="F84" i="10"/>
  <c r="F85" i="10"/>
  <c r="F86" i="10"/>
  <c r="F87" i="10"/>
  <c r="F88" i="10"/>
  <c r="F89" i="10"/>
  <c r="F90" i="10"/>
  <c r="F91" i="10"/>
  <c r="F80" i="10"/>
  <c r="F56" i="10"/>
  <c r="F54" i="10"/>
  <c r="D116" i="10"/>
  <c r="F55" i="10"/>
  <c r="G68" i="10"/>
  <c r="E68" i="10"/>
  <c r="H56" i="10"/>
  <c r="H68" i="10"/>
  <c r="K56" i="10"/>
  <c r="K68" i="10"/>
  <c r="N26" i="4"/>
  <c r="N29" i="4"/>
  <c r="S26" i="4"/>
  <c r="S29" i="4"/>
  <c r="O32" i="4"/>
  <c r="G56" i="10"/>
  <c r="Q56" i="10"/>
  <c r="T32" i="4"/>
  <c r="J32" i="4"/>
  <c r="G55" i="10"/>
  <c r="L56" i="10"/>
  <c r="L68" i="10"/>
  <c r="O68" i="10"/>
  <c r="P68" i="10"/>
  <c r="Q68" i="10"/>
  <c r="P67" i="10"/>
  <c r="N55" i="10"/>
  <c r="P56" i="10"/>
  <c r="O55" i="10"/>
  <c r="L55" i="10"/>
  <c r="L67" i="10"/>
  <c r="Q55" i="10"/>
  <c r="N56" i="10"/>
  <c r="I56" i="10"/>
  <c r="I68" i="10"/>
  <c r="Q67" i="10"/>
  <c r="P55" i="10"/>
  <c r="K55" i="10"/>
  <c r="K67" i="10"/>
  <c r="I55" i="10"/>
  <c r="I67" i="10"/>
  <c r="J55" i="10"/>
  <c r="J67" i="10"/>
  <c r="M67" i="10"/>
  <c r="N34" i="4"/>
  <c r="F98" i="10"/>
  <c r="D115" i="10"/>
  <c r="I39" i="4"/>
  <c r="F99" i="10"/>
  <c r="M56" i="10"/>
  <c r="S28" i="4"/>
  <c r="F106" i="10"/>
  <c r="F102" i="10"/>
  <c r="F107" i="10"/>
  <c r="F103" i="10"/>
  <c r="F104" i="10"/>
  <c r="F100" i="10"/>
  <c r="I26" i="4"/>
  <c r="I29" i="4"/>
  <c r="N67" i="10"/>
  <c r="N33" i="4"/>
  <c r="F105" i="10"/>
  <c r="M68" i="10"/>
  <c r="S34" i="4"/>
  <c r="F97" i="10"/>
  <c r="F101" i="10"/>
  <c r="F96" i="10"/>
  <c r="N68" i="10"/>
  <c r="S33" i="4"/>
  <c r="H54" i="10"/>
  <c r="G54" i="10"/>
  <c r="O54" i="10"/>
  <c r="I46" i="4"/>
  <c r="P54" i="10"/>
  <c r="K46" i="4"/>
  <c r="J54" i="10"/>
  <c r="J66" i="10"/>
  <c r="Q54" i="10"/>
  <c r="M46" i="4"/>
  <c r="N54" i="10"/>
  <c r="G46" i="4"/>
  <c r="I54" i="10"/>
  <c r="I66" i="10"/>
  <c r="M55" i="10"/>
  <c r="N28" i="4"/>
  <c r="N35" i="4"/>
  <c r="S35" i="4"/>
  <c r="J39" i="4"/>
  <c r="L54" i="10"/>
  <c r="L66" i="10"/>
  <c r="H66" i="10"/>
  <c r="K54" i="10"/>
  <c r="K66" i="10"/>
  <c r="P66" i="10"/>
  <c r="O66" i="10"/>
  <c r="Q66" i="10"/>
  <c r="M54" i="10"/>
  <c r="I28" i="4"/>
  <c r="N66" i="10"/>
  <c r="I33" i="4"/>
  <c r="M66" i="10"/>
  <c r="G47" i="4"/>
  <c r="G48" i="4"/>
  <c r="K47" i="4"/>
  <c r="K48" i="4"/>
  <c r="I34" i="4"/>
  <c r="I35" i="4"/>
  <c r="I47" i="4"/>
  <c r="I48" i="4"/>
  <c r="M47" i="4"/>
  <c r="M48" i="4"/>
</calcChain>
</file>

<file path=xl/sharedStrings.xml><?xml version="1.0" encoding="utf-8"?>
<sst xmlns="http://schemas.openxmlformats.org/spreadsheetml/2006/main" count="377" uniqueCount="231">
  <si>
    <t>Nedlastingsdato:</t>
  </si>
  <si>
    <t xml:space="preserve">Notater:
</t>
  </si>
  <si>
    <t>Utfyllingsdato:</t>
  </si>
  <si>
    <t>Utfylt av:</t>
  </si>
  <si>
    <t>Tiltak:</t>
  </si>
  <si>
    <t>Flytende Biodrivstoff</t>
  </si>
  <si>
    <t>Utslippskilde:</t>
  </si>
  <si>
    <t>Annen mobil forbrenning, Sjøfart</t>
  </si>
  <si>
    <t>Sist oppdatert:</t>
  </si>
  <si>
    <t>Tiltaksbeskrivelse</t>
  </si>
  <si>
    <r>
      <t xml:space="preserve">Veiledning
</t>
    </r>
    <r>
      <rPr>
        <sz val="11"/>
        <color rgb="FFFF0000"/>
        <rFont val="Calibri"/>
        <family val="2"/>
        <scheme val="minor"/>
      </rPr>
      <t/>
    </r>
  </si>
  <si>
    <t>Grå celler er låste og skal ikke fylles inn</t>
  </si>
  <si>
    <t>Gule celler må fylles inn for å gjennomføre beregningen</t>
  </si>
  <si>
    <t>Innstillinger</t>
  </si>
  <si>
    <t>Inngangsdata for beregning</t>
  </si>
  <si>
    <t>Før tiltak</t>
  </si>
  <si>
    <t/>
  </si>
  <si>
    <t>Personbiler</t>
  </si>
  <si>
    <r>
      <t>kg CO</t>
    </r>
    <r>
      <rPr>
        <vertAlign val="subscript"/>
        <sz val="11"/>
        <color theme="1"/>
        <rFont val="Calibri"/>
        <family val="2"/>
        <scheme val="minor"/>
      </rPr>
      <t>2</t>
    </r>
    <r>
      <rPr>
        <sz val="11"/>
        <color theme="1"/>
        <rFont val="Calibri"/>
        <family val="2"/>
        <scheme val="minor"/>
      </rPr>
      <t>-ekv./liter</t>
    </r>
  </si>
  <si>
    <r>
      <rPr>
        <b/>
        <sz val="11"/>
        <color theme="1"/>
        <rFont val="Calibri"/>
        <family val="2"/>
        <scheme val="minor"/>
      </rPr>
      <t>4.</t>
    </r>
    <r>
      <rPr>
        <sz val="11"/>
        <color theme="1"/>
        <rFont val="Calibri"/>
        <family val="2"/>
        <scheme val="minor"/>
      </rPr>
      <t xml:space="preserve"> </t>
    </r>
    <r>
      <rPr>
        <b/>
        <sz val="11"/>
        <color theme="1"/>
        <rFont val="Calibri"/>
        <family val="2"/>
        <scheme val="minor"/>
      </rPr>
      <t>Fyll inn</t>
    </r>
    <r>
      <rPr>
        <sz val="11"/>
        <color theme="1"/>
        <rFont val="Calibri"/>
        <family val="2"/>
        <scheme val="minor"/>
      </rPr>
      <t xml:space="preserve"> årlig forbruk av drivstoffet før tiltak </t>
    </r>
  </si>
  <si>
    <t>liter/år</t>
  </si>
  <si>
    <t>Tilsvarende årlig forbruk av drivstoff før tiltak i kWh</t>
  </si>
  <si>
    <t>kWh/år</t>
  </si>
  <si>
    <t>Totalt utslipp per år før tiltak</t>
  </si>
  <si>
    <r>
      <t>tonn CO</t>
    </r>
    <r>
      <rPr>
        <vertAlign val="subscript"/>
        <sz val="11"/>
        <color theme="1"/>
        <rFont val="Calibri"/>
        <family val="2"/>
        <scheme val="minor"/>
      </rPr>
      <t>2</t>
    </r>
    <r>
      <rPr>
        <sz val="11"/>
        <color theme="1"/>
        <rFont val="Calibri"/>
        <family val="2"/>
        <scheme val="minor"/>
      </rPr>
      <t>-ekvivalenter</t>
    </r>
  </si>
  <si>
    <t>Etter tiltak</t>
  </si>
  <si>
    <r>
      <rPr>
        <b/>
        <sz val="11"/>
        <color theme="1"/>
        <rFont val="Calibri"/>
        <family val="2"/>
        <scheme val="minor"/>
      </rPr>
      <t>5.</t>
    </r>
    <r>
      <rPr>
        <sz val="11"/>
        <color theme="1"/>
        <rFont val="Calibri"/>
        <family val="2"/>
        <scheme val="minor"/>
      </rPr>
      <t xml:space="preserve"> </t>
    </r>
    <r>
      <rPr>
        <b/>
        <sz val="11"/>
        <color theme="1"/>
        <rFont val="Calibri"/>
        <family val="2"/>
        <scheme val="minor"/>
      </rPr>
      <t>Fyll inn</t>
    </r>
    <r>
      <rPr>
        <sz val="11"/>
        <color theme="1"/>
        <rFont val="Calibri"/>
        <family val="2"/>
        <scheme val="minor"/>
      </rPr>
      <t xml:space="preserve"> ønsket innblandingsprosent etter tiltak (volumprosent)</t>
    </r>
  </si>
  <si>
    <t>Utslippsfaktor etter tiltak:</t>
  </si>
  <si>
    <t>kg CO2-ekv./liter</t>
  </si>
  <si>
    <t>Årlig forbruk av drivstoff etter tiltak i liter</t>
  </si>
  <si>
    <t>Totalt utslipp per år etter tiltak</t>
  </si>
  <si>
    <t>Eventuell feilmelding</t>
  </si>
  <si>
    <t>Beregnet effekt per år</t>
  </si>
  <si>
    <t xml:space="preserve">Klimagasser i alt </t>
  </si>
  <si>
    <r>
      <t>CO</t>
    </r>
    <r>
      <rPr>
        <vertAlign val="subscript"/>
        <sz val="11"/>
        <color theme="1"/>
        <rFont val="Calibri"/>
        <family val="2"/>
        <scheme val="minor"/>
      </rPr>
      <t>2</t>
    </r>
    <r>
      <rPr>
        <sz val="11"/>
        <color theme="1"/>
        <rFont val="Calibri"/>
        <family val="2"/>
        <scheme val="minor"/>
      </rPr>
      <t xml:space="preserve"> </t>
    </r>
  </si>
  <si>
    <r>
      <t>CH</t>
    </r>
    <r>
      <rPr>
        <vertAlign val="subscript"/>
        <sz val="11"/>
        <color theme="1"/>
        <rFont val="Calibri"/>
        <family val="2"/>
        <scheme val="minor"/>
      </rPr>
      <t>4</t>
    </r>
  </si>
  <si>
    <r>
      <t>N</t>
    </r>
    <r>
      <rPr>
        <vertAlign val="subscript"/>
        <sz val="11"/>
        <color theme="1"/>
        <rFont val="Calibri"/>
        <family val="2"/>
        <scheme val="minor"/>
      </rPr>
      <t>2</t>
    </r>
    <r>
      <rPr>
        <sz val="11"/>
        <color theme="1"/>
        <rFont val="Calibri"/>
        <family val="2"/>
        <scheme val="minor"/>
      </rPr>
      <t xml:space="preserve">O </t>
    </r>
  </si>
  <si>
    <t xml:space="preserve">Utslipp uten tiltaket </t>
  </si>
  <si>
    <t>Utslipp dersom tiltaket gjennomføres</t>
  </si>
  <si>
    <t>Tiltakets effekt, reduksjon av utslipp</t>
  </si>
  <si>
    <r>
      <t xml:space="preserve">Merknad: dersom </t>
    </r>
    <r>
      <rPr>
        <i/>
        <sz val="11"/>
        <color theme="1"/>
        <rFont val="Calibri"/>
        <family val="2"/>
        <scheme val="minor"/>
      </rPr>
      <t xml:space="preserve">positivt </t>
    </r>
    <r>
      <rPr>
        <sz val="11"/>
        <color theme="1"/>
        <rFont val="Calibri"/>
        <family val="2"/>
        <scheme val="minor"/>
      </rPr>
      <t xml:space="preserve">tall vil tiltaket medføre en utslippsreduksjon. </t>
    </r>
  </si>
  <si>
    <r>
      <rPr>
        <i/>
        <sz val="11"/>
        <color theme="1"/>
        <rFont val="Calibri"/>
        <family val="2"/>
        <scheme val="minor"/>
      </rPr>
      <t>Negativt</t>
    </r>
    <r>
      <rPr>
        <sz val="11"/>
        <color theme="1"/>
        <rFont val="Calibri"/>
        <family val="2"/>
        <scheme val="minor"/>
      </rPr>
      <t xml:space="preserve"> tall betyr økning i utslipp</t>
    </r>
  </si>
  <si>
    <t>Vil tiltaket fanges opp i klimagasstatistikken for kommuner?</t>
  </si>
  <si>
    <t>Verifisering av effekt</t>
  </si>
  <si>
    <t xml:space="preserve">Effekten av tiltaket kan verifiseres ved å samle inn informasjon om forbruk av fossilt drivstoff og biodrivstoff før og etter tiltaket. 
Dersom det ikke er mulig å innhente informasjon om faktisk forbruk vil innkjøpt mengde kunne gi en god indikasjon. </t>
  </si>
  <si>
    <r>
      <t>Effekt av tiltaket over tid</t>
    </r>
    <r>
      <rPr>
        <b/>
        <sz val="11"/>
        <color rgb="FFFF0000"/>
        <rFont val="Calibri"/>
        <family val="2"/>
        <scheme val="minor"/>
      </rPr>
      <t xml:space="preserve"> </t>
    </r>
  </si>
  <si>
    <t xml:space="preserve">Beregningene over anslår utslipp og mulige utslippsreduksjoner for ett år. Et tiltak vil ofte ha effekt på utslippene i mange år, og det bør gjøres en vurdering av hvordan utviklingen vil være over tid. Dersom kommunen har satt kvantifiserte mål for utslippsreduksjoner, for eksempel for 2030, må det vurderes hvordan tiltaket vil påvirke utslippene i målåret. 
Relevante spørsmål er: 
- Hvor lenge vil tiltaket vare (tiltakets levetid)? 
- Hva skjer etter at tiltaket er ferdig? (Er det en varig endring, eller må tiltaket iverksettes på nytt for å få samme klimaeffekt over tid?)
- Gir tiltaket like stor utslippsreduksjon hvert år? 
- Kjenner du til planlagte endringer i kommunen (utenom tiltaket) som vil påvirke effekten av tiltaket? Se beskrivelse om framskrivinger i veilederen for klima- og energiplanlegging: </t>
  </si>
  <si>
    <t>http://www.miljokommune.no/Temaoversikt/Klima/Klima--og-energiplanlegging/Bruk-av-statistikk-og-andre-tall/Framskrivninger-og-beskrivelse-av-trender/</t>
  </si>
  <si>
    <r>
      <t xml:space="preserve">Metodebeskrivelse
</t>
    </r>
    <r>
      <rPr>
        <sz val="11"/>
        <color theme="1"/>
        <rFont val="Calibri"/>
        <family val="2"/>
        <scheme val="minor"/>
      </rPr>
      <t>I beregningene skilles det mellom årlig forbruk av drivstoff målt i volum (liter) og årlig forbruk av drivstoff målt i energi (kWh).
Mens årlig forbruk av drivstoff målt i kWh antas å være konstant før og etter tiltak antas årlig forbruk av drivstoff målt i liter å øke med økt innblanding av biodrivstoff. Dette skyldes at energitettheten er noe lavere for biodrivstoff enn for tilsvarende fossilt drivstoff.
I omregningen fra årlig forbruk i liter til årlig forbruk i kWh er følgende formel benyttet 
      Årlig forbruk av drivstoff før tiltak (kWh) 
            = (1-Innblandingsprosent før tiltak) * Årlig forbruk av drivstoff før tiltak (liter) * tetthet fossilt drivstoff (kg/liter) * energiinnhold fossilt drivstoff (kWh/kg) 
                  + Innblandingsprosent før tiltak * Årlig forbruk av drivstoff før tiltak (liter) * tetthet biodrivstoff (kg/liter) * energiinnhold biodrivstoff (kWh/kg)</t>
    </r>
  </si>
  <si>
    <t>KOLONNE SOM SKAL SKJULES</t>
  </si>
  <si>
    <r>
      <t>Utslippsreduksjonen blir beregnet ved den generelle formelen:
      Utslippsreduksjon (kg CO</t>
    </r>
    <r>
      <rPr>
        <vertAlign val="subscript"/>
        <sz val="11"/>
        <rFont val="Calibri"/>
        <family val="2"/>
        <scheme val="minor"/>
      </rPr>
      <t>2</t>
    </r>
    <r>
      <rPr>
        <sz val="11"/>
        <rFont val="Calibri"/>
        <family val="2"/>
        <scheme val="minor"/>
      </rPr>
      <t xml:space="preserve"> ekv/år) = 
            Drivstofforbruk før tiltak (liter) * utslippsfaktor (kg CO</t>
    </r>
    <r>
      <rPr>
        <vertAlign val="subscript"/>
        <sz val="11"/>
        <rFont val="Calibri"/>
        <family val="2"/>
        <scheme val="minor"/>
      </rPr>
      <t>2</t>
    </r>
    <r>
      <rPr>
        <sz val="11"/>
        <rFont val="Calibri"/>
        <family val="2"/>
        <scheme val="minor"/>
      </rPr>
      <t>-ekv./liter drivstoff)
                  - Drivstofforbruk etter tiltak (liter) * utslippsfaktor (kg CO</t>
    </r>
    <r>
      <rPr>
        <vertAlign val="subscript"/>
        <sz val="11"/>
        <rFont val="Calibri"/>
        <family val="2"/>
        <scheme val="minor"/>
      </rPr>
      <t>2</t>
    </r>
    <r>
      <rPr>
        <sz val="11"/>
        <rFont val="Calibri"/>
        <family val="2"/>
        <scheme val="minor"/>
      </rPr>
      <t xml:space="preserve">-ekv./tonn drivstoff)
Utslippsfaktorer er i all hovedsak hentet fra Greenhouse Gas Emissions 1990-2018, National Inventory Report (Miljødirektoratet 2020) og er basert på gjennomsnittlige utslipp for de ulike kjøretøykategoriene uten å differensiere mellom ulike årsmodeller, motorstørrelse etc. Utslippsfaktorer før tiltak er vist i tabellen under. Det er her tatt hensyn til en viss innblanding av biodrivstoff for veitrafikk før tiltak.
</t>
    </r>
    <r>
      <rPr>
        <sz val="11"/>
        <color theme="1"/>
        <rFont val="Calibri"/>
        <family val="2"/>
        <scheme val="minor"/>
      </rPr>
      <t xml:space="preserve">Produktforskriften stiller krav til innblanding av biodrivstoff i omsatt bensin og diesel i Norge (omsetningskravet). For 2019 er kravet at minimum 20 % (volum) av total omsatt mengde drivstoff til veitrafikk per år består av biodrivstoff (unntatt biogass). Omsetningskravet for bensin er 4 % (volum). Forskriften stiller ytterligere krav om at 4 % av innblandingen må være såkalt avansert biodrivstoff. Siden avansert biodrivstoff teller dobbelt, blir det totale omsetningskravet i praksis maksimalt 16 %. Siden det omsettes mer diesel enn bensin i Norge, vil bioandelen i diesel være høyere enn i bensin. Basert på historiske salgstall forventes det at bioandelen i diesel i 2020 vil være 20 %. Dersom du ønsker å endre andelen bioinnblanding, kan dette gjøres under. Beregningene vil da automatisk bli justert. For biodrivstoff regnes CO2-utslipp som netto 0 utslipp.
For veigående kjøretøy er innblandingsprosent av biodrivstoff før tiltak satt til 4 % (volum) for bensin og 20 % (volum) for autodiesel. For ikke-veigående kjøretøy/fartøy antas innblandingsprosenten før tiltak å være lik null.
</t>
    </r>
    <r>
      <rPr>
        <sz val="11"/>
        <rFont val="Calibri"/>
        <family val="2"/>
        <scheme val="minor"/>
      </rPr>
      <t xml:space="preserve"> 
For biodrivstoff regnes CO</t>
    </r>
    <r>
      <rPr>
        <vertAlign val="subscript"/>
        <sz val="11"/>
        <rFont val="Calibri"/>
        <family val="2"/>
        <scheme val="minor"/>
      </rPr>
      <t>2</t>
    </r>
    <r>
      <rPr>
        <sz val="11"/>
        <rFont val="Calibri"/>
        <family val="2"/>
        <scheme val="minor"/>
      </rPr>
      <t>-utslipp som netto 0 utslipp, men anvendelsen av biodrivstoff forårsaker noe utslipp av metan (CH</t>
    </r>
    <r>
      <rPr>
        <vertAlign val="subscript"/>
        <sz val="11"/>
        <rFont val="Calibri"/>
        <family val="2"/>
        <scheme val="minor"/>
      </rPr>
      <t>4</t>
    </r>
    <r>
      <rPr>
        <sz val="11"/>
        <rFont val="Calibri"/>
        <family val="2"/>
        <scheme val="minor"/>
      </rPr>
      <t>) og lystgass (N</t>
    </r>
    <r>
      <rPr>
        <vertAlign val="subscript"/>
        <sz val="11"/>
        <rFont val="Calibri"/>
        <family val="2"/>
        <scheme val="minor"/>
      </rPr>
      <t>2</t>
    </r>
    <r>
      <rPr>
        <sz val="11"/>
        <rFont val="Calibri"/>
        <family val="2"/>
        <scheme val="minor"/>
      </rPr>
      <t>O). Økt innblanding av biodrivstoff antas derfor å redusere utslippene av CO</t>
    </r>
    <r>
      <rPr>
        <vertAlign val="subscript"/>
        <sz val="11"/>
        <rFont val="Calibri"/>
        <family val="2"/>
        <scheme val="minor"/>
      </rPr>
      <t>2</t>
    </r>
    <r>
      <rPr>
        <sz val="11"/>
        <rFont val="Calibri"/>
        <family val="2"/>
        <scheme val="minor"/>
      </rPr>
      <t>, mens utslippene av metan og lystgass antas å være på samme nivå som for fossilt drivstoff. Biodrivstoff er framstilt av biologisk materiale, hovedsakelig biomasse (levende vekster som skog, gress og kornavlinger). Gitt bærekraftig forvaltning av arealer vil CO</t>
    </r>
    <r>
      <rPr>
        <vertAlign val="subscript"/>
        <sz val="11"/>
        <rFont val="Calibri"/>
        <family val="2"/>
        <scheme val="minor"/>
      </rPr>
      <t>2</t>
    </r>
    <r>
      <rPr>
        <sz val="11"/>
        <rFont val="Calibri"/>
        <family val="2"/>
        <scheme val="minor"/>
      </rPr>
      <t>, som slippes ut ved høsting og forbrenning, tas opp i nye planter og trær som vokser opp. CO</t>
    </r>
    <r>
      <rPr>
        <vertAlign val="subscript"/>
        <sz val="11"/>
        <rFont val="Calibri"/>
        <family val="2"/>
        <scheme val="minor"/>
      </rPr>
      <t>2</t>
    </r>
    <r>
      <rPr>
        <sz val="11"/>
        <rFont val="Calibri"/>
        <family val="2"/>
        <scheme val="minor"/>
      </rPr>
      <t>-utslipp fra biomasse fra norsk skog bokføres i regnskapet for skog og annen arealbruk.
Her kan du lese mer om biodrivstoff: 
http://tema.miljodirektoratet.no/no/Tema/Energi/Biodrivstoff/Fakta-om-biodrivstoff/
Her kan du lese mer om utslipp og opptak av klimagasser i skog og andre landarealer: 
http://www.miljostatus.no/tema/klima/norske-klimagassutslipp/utslipp-og-opptak-av-klimagasser-i-skog-og-andre-landarealer/  
Enheten 'CO</t>
    </r>
    <r>
      <rPr>
        <vertAlign val="subscript"/>
        <sz val="11"/>
        <rFont val="Calibri"/>
        <family val="2"/>
        <scheme val="minor"/>
      </rPr>
      <t>2</t>
    </r>
    <r>
      <rPr>
        <sz val="11"/>
        <rFont val="Calibri"/>
        <family val="2"/>
        <scheme val="minor"/>
      </rPr>
      <t>-ekvivalenter' sammenveier utslipp av forskjellige klimagasser til den globale oppvarmingseffekten som utslipp av 1 kg CO</t>
    </r>
    <r>
      <rPr>
        <vertAlign val="subscript"/>
        <sz val="11"/>
        <rFont val="Calibri"/>
        <family val="2"/>
        <scheme val="minor"/>
      </rPr>
      <t>2</t>
    </r>
    <r>
      <rPr>
        <sz val="11"/>
        <rFont val="Calibri"/>
        <family val="2"/>
        <scheme val="minor"/>
      </rPr>
      <t xml:space="preserve"> har i løpet av 100 år. </t>
    </r>
  </si>
  <si>
    <t>Utslippsfaktorer før tiltak</t>
  </si>
  <si>
    <t>Kategori</t>
  </si>
  <si>
    <t>Kjøretøy</t>
  </si>
  <si>
    <t>Drivstoff</t>
  </si>
  <si>
    <t>Innblandingsprosent før tiltak*</t>
  </si>
  <si>
    <t>Innblanding av hva</t>
  </si>
  <si>
    <r>
      <t>Klimagasser i alt 
(kg CO</t>
    </r>
    <r>
      <rPr>
        <b/>
        <vertAlign val="subscript"/>
        <sz val="11"/>
        <rFont val="Calibri"/>
        <family val="2"/>
        <scheme val="minor"/>
      </rPr>
      <t>2</t>
    </r>
    <r>
      <rPr>
        <b/>
        <sz val="11"/>
        <rFont val="Calibri"/>
        <family val="2"/>
        <scheme val="minor"/>
      </rPr>
      <t>-ekv./liter)</t>
    </r>
  </si>
  <si>
    <r>
      <t>CO</t>
    </r>
    <r>
      <rPr>
        <b/>
        <vertAlign val="subscript"/>
        <sz val="11"/>
        <rFont val="Calibri"/>
        <family val="2"/>
        <scheme val="minor"/>
      </rPr>
      <t>2</t>
    </r>
    <r>
      <rPr>
        <b/>
        <sz val="11"/>
        <rFont val="Calibri"/>
        <family val="2"/>
        <scheme val="minor"/>
      </rPr>
      <t xml:space="preserve">
(kg CO</t>
    </r>
    <r>
      <rPr>
        <b/>
        <vertAlign val="subscript"/>
        <sz val="11"/>
        <rFont val="Calibri"/>
        <family val="2"/>
        <scheme val="minor"/>
      </rPr>
      <t>2</t>
    </r>
    <r>
      <rPr>
        <b/>
        <sz val="11"/>
        <rFont val="Calibri"/>
        <family val="2"/>
        <scheme val="minor"/>
      </rPr>
      <t>-ekv./liter)</t>
    </r>
  </si>
  <si>
    <r>
      <t>CH</t>
    </r>
    <r>
      <rPr>
        <b/>
        <vertAlign val="subscript"/>
        <sz val="11"/>
        <rFont val="Calibri"/>
        <family val="2"/>
        <scheme val="minor"/>
      </rPr>
      <t>4</t>
    </r>
    <r>
      <rPr>
        <b/>
        <sz val="11"/>
        <rFont val="Calibri"/>
        <family val="2"/>
        <scheme val="minor"/>
      </rPr>
      <t xml:space="preserve">
(kg CO</t>
    </r>
    <r>
      <rPr>
        <b/>
        <vertAlign val="subscript"/>
        <sz val="11"/>
        <rFont val="Calibri"/>
        <family val="2"/>
        <scheme val="minor"/>
      </rPr>
      <t>2</t>
    </r>
    <r>
      <rPr>
        <b/>
        <sz val="11"/>
        <rFont val="Calibri"/>
        <family val="2"/>
        <scheme val="minor"/>
      </rPr>
      <t>-ekv./liter)</t>
    </r>
  </si>
  <si>
    <r>
      <t>N</t>
    </r>
    <r>
      <rPr>
        <b/>
        <vertAlign val="subscript"/>
        <sz val="11"/>
        <rFont val="Calibri"/>
        <family val="2"/>
        <scheme val="minor"/>
      </rPr>
      <t>2</t>
    </r>
    <r>
      <rPr>
        <b/>
        <sz val="11"/>
        <rFont val="Calibri"/>
        <family val="2"/>
        <scheme val="minor"/>
      </rPr>
      <t>0
(kg CO</t>
    </r>
    <r>
      <rPr>
        <b/>
        <vertAlign val="subscript"/>
        <sz val="11"/>
        <rFont val="Calibri"/>
        <family val="2"/>
        <scheme val="minor"/>
      </rPr>
      <t>2</t>
    </r>
    <r>
      <rPr>
        <b/>
        <sz val="11"/>
        <rFont val="Calibri"/>
        <family val="2"/>
        <scheme val="minor"/>
      </rPr>
      <t>-ekv./liter)</t>
    </r>
  </si>
  <si>
    <t>Anleggsmaskiner</t>
  </si>
  <si>
    <t>Anleggsdiesel</t>
  </si>
  <si>
    <t>biodiesel</t>
  </si>
  <si>
    <t>Traktorer</t>
  </si>
  <si>
    <t>Autodiesel</t>
  </si>
  <si>
    <t>Bensin</t>
  </si>
  <si>
    <t>bioetanol</t>
  </si>
  <si>
    <t>Varebiler</t>
  </si>
  <si>
    <t>Lastebiler</t>
  </si>
  <si>
    <t>Busser</t>
  </si>
  <si>
    <t>Renovasjonsbiler</t>
  </si>
  <si>
    <t>Fiskebåter</t>
  </si>
  <si>
    <t>Marin gassolje</t>
  </si>
  <si>
    <t>Ferger</t>
  </si>
  <si>
    <t>Kilde: Miljødirektoratet (2020)</t>
  </si>
  <si>
    <t>*volumprosent</t>
  </si>
  <si>
    <t>GWP-verdier</t>
  </si>
  <si>
    <t>Det brukes GWP-verdier fra IPCCs fjerde hovedrapport (IPCC 2007)</t>
  </si>
  <si>
    <t>Gass</t>
  </si>
  <si>
    <t>GWP-verdi</t>
  </si>
  <si>
    <t>CO2</t>
  </si>
  <si>
    <t>N2O</t>
  </si>
  <si>
    <t>CH4</t>
  </si>
  <si>
    <t>Egenskaper ved ulike drivstoff</t>
  </si>
  <si>
    <t>Energiinnhold NCV (kWh/kg)</t>
  </si>
  <si>
    <t>Tetthet (kg/liter)</t>
  </si>
  <si>
    <t>Biodiesel</t>
  </si>
  <si>
    <t>Bioetanol</t>
  </si>
  <si>
    <t>Referanser</t>
  </si>
  <si>
    <t>Miljødirektoratet (2020). Greenhouse Gas Emissions 1990-2018, National Inventory Report</t>
  </si>
  <si>
    <t>https://www.miljodirektoratet.no/publikasjoner/2020/april-2020/greenhouse-gas-emissions-1990-2018-national-inventory-report/</t>
  </si>
  <si>
    <t>IPCC (2007). Climate Change 2007: The Physical Science Basis. Contribution of Working Group I to the Fourth Assessment Report of the Intergovernmental Panel on Climate Change</t>
  </si>
  <si>
    <t xml:space="preserve">      [Solomon, S., D. Qin, M. Manning, Z. Chen, M. Marquis, K.B. Averyt, M. Tignor and H.L. Miller (eds.)]. Cambridge University Press, Cambridge, United Kingdom and New York, NY, USA, 996 pp.</t>
  </si>
  <si>
    <t>Versjon</t>
  </si>
  <si>
    <t>Dato</t>
  </si>
  <si>
    <t>Beskrivelse</t>
  </si>
  <si>
    <t>Beta</t>
  </si>
  <si>
    <t>Første publisering</t>
  </si>
  <si>
    <t>Beta - 1</t>
  </si>
  <si>
    <t>Beskrivelsen under overskrift "Vil tiltaket fanges opp i klimagasstatistikken for kommuner?" er oppdatert.</t>
  </si>
  <si>
    <t>Endelig versjon</t>
  </si>
  <si>
    <t>Oppdatert bioinnblanding i autodiesel og bensin ihht omsetningskrav for 2019. Oppdatert beskrivelsen under "Vil tiltaket fanges opp i klimagasstatistikken for kommuner"</t>
  </si>
  <si>
    <t xml:space="preserve">Oppdatert bioinnblanding i autodiesel og bensin ihht omsetningskrav for 2020. Oppdatert utslippsfaktorer og verdier for tetthet og energiinnhold ihht siste tall. </t>
  </si>
  <si>
    <r>
      <t xml:space="preserve">Forklaring til arkfane </t>
    </r>
    <r>
      <rPr>
        <b/>
        <i/>
        <sz val="18"/>
        <color theme="1"/>
        <rFont val="Calibri"/>
        <family val="2"/>
        <scheme val="minor"/>
      </rPr>
      <t>Tiltaksberegning</t>
    </r>
  </si>
  <si>
    <r>
      <rPr>
        <b/>
        <sz val="11"/>
        <rFont val="Calibri"/>
        <family val="2"/>
        <scheme val="minor"/>
      </rPr>
      <t>Innstillinger - Antall energivarer før/etter - Betinget formattering</t>
    </r>
    <r>
      <rPr>
        <sz val="11"/>
        <rFont val="Calibri"/>
        <family val="2"/>
        <scheme val="minor"/>
      </rPr>
      <t xml:space="preserve">
I arkfane Tiltaksberegning kan bruker velge antall kjøretøy/fartøy det skal gjøres beregninger for.
Bare det antall kjøretøy man velger vises i arket. De andre gjemmes automatisk via betinget formatering. 
Se tabell under for oversikt over hvilke celler det gjelder. </t>
    </r>
    <r>
      <rPr>
        <b/>
        <sz val="11"/>
        <rFont val="Calibri"/>
        <family val="2"/>
        <scheme val="minor"/>
      </rPr>
      <t>Det er viktig at man ikke setter inn/sletter rader uten videre innenfor områdene som har betinget formattering.</t>
    </r>
    <r>
      <rPr>
        <sz val="11"/>
        <rFont val="Calibri"/>
        <family val="2"/>
        <scheme val="minor"/>
      </rPr>
      <t xml:space="preserve">
Data som har blitt skrevet i cellene før (e.g. rester fra tidligere beregning) vil ikke fjernes, men dataene blir ikke tatt med i beregningen. Dette sikres gjennom Bakgrunnsberegninger under.
</t>
    </r>
    <r>
      <rPr>
        <b/>
        <sz val="11"/>
        <rFont val="Calibri"/>
        <family val="2"/>
        <scheme val="minor"/>
      </rPr>
      <t xml:space="preserve">
Inngangsdata for beregninger - Generelt</t>
    </r>
    <r>
      <rPr>
        <sz val="11"/>
        <rFont val="Calibri"/>
        <family val="2"/>
        <scheme val="minor"/>
      </rPr>
      <t xml:space="preserve">
Bruker velger opptil tre kjøretøy med tilhørende drivstoff og legger inn årlig forbruk av drivstoff før tiltak. Kjøretøy, drivstoff og forbruk må fylles for det valgte antall kjøretøy. Dersom informasjon mangler, vil det komme opp en feilmelding i rad 36-37. Denne feilmeldingen er vist under (nederst i arket).
Bruker legger deretter inn ønsket innblandingsprosent etter tiltak. Dersom valgt innblandingsprosent etter tiltak i rad 29 er lavere enn før tiltak eller høyere enn 100 % vil det komme opp en feilmelding, og brukeren får ikke lov å legge inn ugyldige verdier. Gå til Data &gt; Datavalidering for å oppdatert regel og feilmelding. Dette må gjøres for hver av de tre cellene i rad 29.
</t>
    </r>
  </si>
  <si>
    <r>
      <rPr>
        <b/>
        <sz val="11"/>
        <rFont val="Calibri"/>
        <family val="2"/>
        <scheme val="minor"/>
      </rPr>
      <t>Inngangsdata for beregninger - Nedtrekksmenyer</t>
    </r>
    <r>
      <rPr>
        <sz val="11"/>
        <rFont val="Calibri"/>
        <family val="2"/>
        <scheme val="minor"/>
      </rPr>
      <t xml:space="preserve">
Bruker velger type kjøretøy med tilhørende drivstoff fra nedtrekksmenyer.
Kjøretøy hentes fra tabellen KJØRETØY under. 
Hvilke drivstoff som vises i neste nedtrekksmeny avhenger av kjøretøyets gruppetilhørighet og hentes fra tabell med grupper (GRUPPE_1, GRUPPE_2 etc.)</t>
    </r>
  </si>
  <si>
    <t xml:space="preserve">KJØRETØY </t>
  </si>
  <si>
    <t>KJØRETØY_Kjøretøy</t>
  </si>
  <si>
    <t>Gruppetilhørighet</t>
  </si>
  <si>
    <t>GRUPPE_1</t>
  </si>
  <si>
    <t>GRUPPE_2</t>
  </si>
  <si>
    <t>GRUPPE_3</t>
  </si>
  <si>
    <t>GRUPPE_4</t>
  </si>
  <si>
    <t>Gruppe_1</t>
  </si>
  <si>
    <t>anleggsdiesel</t>
  </si>
  <si>
    <t>autodiesel</t>
  </si>
  <si>
    <t>marin gassolje</t>
  </si>
  <si>
    <t>bensin</t>
  </si>
  <si>
    <t>Gruppe_4</t>
  </si>
  <si>
    <t>Skjult_Tabell 2</t>
  </si>
  <si>
    <t>Gruppe_2</t>
  </si>
  <si>
    <t>ikke inludert</t>
  </si>
  <si>
    <t>Gruppe_3</t>
  </si>
  <si>
    <t>Skjult_Tabell 1 (KJØRETØY)</t>
  </si>
  <si>
    <r>
      <t xml:space="preserve">Navnebehandling
</t>
    </r>
    <r>
      <rPr>
        <sz val="11"/>
        <rFont val="Calibri"/>
        <family val="2"/>
        <scheme val="minor"/>
      </rPr>
      <t>I dette regnearket har tabeller og enkeltceller som inneholder sentrale verdier fått definerte navn via Formler&gt;Navnebehandling. 
Dette bidrar til å forenkle enkelte formler og gjøre disse mer lesbare.
Dersom listene endres/utvides må man oppdatere området listenavnet refererer til der. 
Lister og tabeller er navngitt med CAPS LOCK.
Enkeltceller er navngitt med normal skrift (ikke CAPS LOCK).</t>
    </r>
  </si>
  <si>
    <t>Formler</t>
  </si>
  <si>
    <t>Cellereferanse (KJØRETØY 1)</t>
  </si>
  <si>
    <t>Tekst</t>
  </si>
  <si>
    <t>Formler, før tiltak</t>
  </si>
  <si>
    <t>I21</t>
  </si>
  <si>
    <r>
      <t xml:space="preserve">1 </t>
    </r>
    <r>
      <rPr>
        <b/>
        <sz val="11"/>
        <color theme="1"/>
        <rFont val="Calibri"/>
        <family val="2"/>
        <scheme val="minor"/>
      </rPr>
      <t xml:space="preserve">Velg </t>
    </r>
    <r>
      <rPr>
        <sz val="11"/>
        <color theme="1"/>
        <rFont val="Calibri"/>
        <family val="2"/>
        <scheme val="minor"/>
      </rPr>
      <t>type kjøretøy før tiltak:</t>
    </r>
  </si>
  <si>
    <t>Datavalidering &gt; Liste &gt; =KJØRETØY_Kjøretøy</t>
  </si>
  <si>
    <t>I22</t>
  </si>
  <si>
    <r>
      <t xml:space="preserve">2 </t>
    </r>
    <r>
      <rPr>
        <b/>
        <sz val="11"/>
        <color theme="1"/>
        <rFont val="Calibri"/>
        <family val="2"/>
        <scheme val="minor"/>
      </rPr>
      <t>Velg</t>
    </r>
    <r>
      <rPr>
        <sz val="11"/>
        <color theme="1"/>
        <rFont val="Calibri"/>
        <family val="2"/>
        <scheme val="minor"/>
      </rPr>
      <t xml:space="preserve"> type drivstoff som benyttes på kjøretøy før tiltak:</t>
    </r>
  </si>
  <si>
    <t>Datavalidering &gt; Liste &gt; =VELG(HØYRE(FINN.RAD($I$21;KJØRETØY;2;USANN);1);GRUPPE_1;GRUPPE_2;GRUPPE_3;GRUPPE_4)</t>
  </si>
  <si>
    <t>I23</t>
  </si>
  <si>
    <r>
      <t>Utslippsfaktor til kjøretøyene basert på valgene over</t>
    </r>
    <r>
      <rPr>
        <sz val="11"/>
        <color theme="1"/>
        <rFont val="Calibri"/>
        <family val="2"/>
        <scheme val="minor"/>
      </rPr>
      <t>:</t>
    </r>
  </si>
  <si>
    <t>=FINN.RAD($J$21&amp;$J$22;UTSLIPPSFAKTORER_FØR;6;USANN)</t>
  </si>
  <si>
    <t>I24</t>
  </si>
  <si>
    <r>
      <t xml:space="preserve">3 </t>
    </r>
    <r>
      <rPr>
        <b/>
        <sz val="11"/>
        <color theme="1"/>
        <rFont val="Calibri"/>
        <family val="2"/>
        <scheme val="minor"/>
      </rPr>
      <t>Fyll inn</t>
    </r>
    <r>
      <rPr>
        <sz val="11"/>
        <color theme="1"/>
        <rFont val="Calibri"/>
        <family val="2"/>
        <scheme val="minor"/>
      </rPr>
      <t xml:space="preserve"> årlig forbruk av drivstoffet før tiltak </t>
    </r>
  </si>
  <si>
    <t>I25</t>
  </si>
  <si>
    <t>=Skjult!$M$48</t>
  </si>
  <si>
    <t>Årlig forbruk av drivstoff før tiltak (kWh) = (1-V% innblanding) * Årlig forbruk av drivstoff før tiltak (liter) * tetthet fossilt drivstoff (kg/liter) * NCV fossilt drivstoff (kWh/kg) +  V% innblanding * Årlig forbruk av drivstoff før tiltak (liter) * tetthet biodrivstoff (kg/liter) * NCVbiodrivstoff (kWh/kg)</t>
  </si>
  <si>
    <t>I26</t>
  </si>
  <si>
    <t>=$I$23*$I$24</t>
  </si>
  <si>
    <t>Utslipp før tiltak (kg CO2-ekv.) = Årlig forbruk av drivstoff før tiltak (liter) * utslippsfaktor (kg CO2-ekv./liter)</t>
  </si>
  <si>
    <t>Formler, etter tiltak</t>
  </si>
  <si>
    <t>I29</t>
  </si>
  <si>
    <t>Fyll inn ønsket innblandingsprosent etter tiltak (V%)</t>
  </si>
  <si>
    <t>Datavalidering &gt; Tillat verdier mellom &gt; Nedre verdi: =FINN.RAD($I$21&amp;$I$22;UTSLIPPSFAKTORER_FØR;4;USANN). Øvre verdi: = 100 %</t>
  </si>
  <si>
    <t>I30</t>
  </si>
  <si>
    <t>=Skjult!$N$60</t>
  </si>
  <si>
    <t>I31</t>
  </si>
  <si>
    <t>=Skjult!$M$60</t>
  </si>
  <si>
    <t xml:space="preserve">Årlig forbruk av drivstoff etter tiltak (liter) = Årlig forbruk av drivstoff (kWh) /[  (1-V%innblanding etter) * tetthet fossilt drivstoff (kg/liter) * energiinnhold NCV fossilt drivstoff (kWh/kg)+V%innblanding etter * tetthet biodrivstoff (kg/liter) * energiinnhold NCV biodrivstoff (kWh/kg)  ] </t>
  </si>
  <si>
    <t>I32</t>
  </si>
  <si>
    <t>=$I$30*$I$31</t>
  </si>
  <si>
    <t>Utslipp etter tiltak (kg CO2-ekv.) = Årlig forbruk av drivstoff etter tiltak (liter) * utslippsfaktor (kg CO2-ekv./liter)</t>
  </si>
  <si>
    <t xml:space="preserve">For at FINN.RAD-funksjonen for innhenting av riktig utslippsfaktor skal fungere på tabellen UTSLIPPSFAKTORER_FØR i arkfane Metode og bakgrunnsdata, er det lagt inn en kolonne før tabellen som skjules for brukeren. </t>
  </si>
  <si>
    <t>Betinget formatering</t>
  </si>
  <si>
    <t>For å skjule kjøretøy brukes følgende regler:</t>
  </si>
  <si>
    <t>Området</t>
  </si>
  <si>
    <t>formel</t>
  </si>
  <si>
    <t>kommentar</t>
  </si>
  <si>
    <t>$N$20:$T$32</t>
  </si>
  <si>
    <t>=$H$17&lt;2</t>
  </si>
  <si>
    <t>gjemmer kjøretøy 2 og 3: skrive alt på hvit, celler er fylt i hvit og celler får ingen kantlinje.</t>
  </si>
  <si>
    <t>$S$20:$T$32</t>
  </si>
  <si>
    <t>=$H$17&lt;3</t>
  </si>
  <si>
    <t>gjemmer kjøretøy 3: skrive alt på hvit, celler er fylt i hvit og celler får ingen kantlinje.</t>
  </si>
  <si>
    <t xml:space="preserve"> </t>
  </si>
  <si>
    <t>For eventuell feilmelding</t>
  </si>
  <si>
    <t>$G$43:$O$45</t>
  </si>
  <si>
    <t>=$I$36="ERROR"</t>
  </si>
  <si>
    <t>skriver resultatene i tabellen 'Beregnet effekt' i grått for at de ikke skal vises før feil er rettet</t>
  </si>
  <si>
    <t>Bakgrunnsberegninger</t>
  </si>
  <si>
    <t>Utslippsfaktorer før</t>
  </si>
  <si>
    <t>valgt_kjøretøy</t>
  </si>
  <si>
    <t>valgt_drivstoff</t>
  </si>
  <si>
    <r>
      <t>årlig forbruk av drivstoffet før tiltak (</t>
    </r>
    <r>
      <rPr>
        <b/>
        <sz val="11"/>
        <color theme="4"/>
        <rFont val="Calibri"/>
        <family val="2"/>
        <scheme val="minor"/>
      </rPr>
      <t>liter</t>
    </r>
    <r>
      <rPr>
        <b/>
        <sz val="11"/>
        <color theme="1"/>
        <rFont val="Calibri"/>
        <family val="2"/>
        <scheme val="minor"/>
      </rPr>
      <t>)</t>
    </r>
  </si>
  <si>
    <t>V% innblanding før tiltak</t>
  </si>
  <si>
    <t>innblanding av hva</t>
  </si>
  <si>
    <t>tetthet fossilt drivstoff  (kg/liter)</t>
  </si>
  <si>
    <t>NCV fossilt drivstoff (kWh/kg)</t>
  </si>
  <si>
    <t>tetthet biodrivstoff  (kg/liter)</t>
  </si>
  <si>
    <t>NCV biodrivstoff (kWh/kg)</t>
  </si>
  <si>
    <r>
      <t>årlig forbruk av drivstoff før tiltak (</t>
    </r>
    <r>
      <rPr>
        <b/>
        <sz val="11"/>
        <color theme="4"/>
        <rFont val="Calibri"/>
        <family val="2"/>
        <scheme val="minor"/>
      </rPr>
      <t>kWh</t>
    </r>
    <r>
      <rPr>
        <b/>
        <sz val="11"/>
        <color theme="1"/>
        <rFont val="Calibri"/>
        <family val="2"/>
        <scheme val="minor"/>
      </rPr>
      <t>)</t>
    </r>
  </si>
  <si>
    <t>Klimagasser i alt 
(kg CO2-ekv./liter)</t>
  </si>
  <si>
    <t>CO2
(kg CO2-ekv./liter)</t>
  </si>
  <si>
    <t>CH4
(kg CO2-ekv./liter)</t>
  </si>
  <si>
    <t>N20
(kg CO2-ekv./liter)</t>
  </si>
  <si>
    <t>før tiltak</t>
  </si>
  <si>
    <t>Skjult_Tabell 3</t>
  </si>
  <si>
    <r>
      <rPr>
        <b/>
        <i/>
        <u/>
        <sz val="11"/>
        <color theme="1"/>
        <rFont val="Calibri"/>
        <family val="2"/>
        <scheme val="minor"/>
      </rPr>
      <t>Før tiltak:</t>
    </r>
    <r>
      <rPr>
        <b/>
        <i/>
        <sz val="11"/>
        <color theme="1"/>
        <rFont val="Calibri"/>
        <family val="2"/>
        <scheme val="minor"/>
      </rPr>
      <t xml:space="preserve">
</t>
    </r>
    <r>
      <rPr>
        <b/>
        <sz val="11"/>
        <color theme="1"/>
        <rFont val="Calibri"/>
        <family val="2"/>
        <scheme val="minor"/>
      </rPr>
      <t xml:space="preserve">valgt_kjøretøy: </t>
    </r>
    <r>
      <rPr>
        <i/>
        <sz val="11"/>
        <color theme="1"/>
        <rFont val="Calibri"/>
        <family val="2"/>
        <scheme val="minor"/>
      </rPr>
      <t>hentes fra arkfane Tiltaksberegning avhengig av hva bruker har lagt inn</t>
    </r>
    <r>
      <rPr>
        <b/>
        <sz val="11"/>
        <color theme="1"/>
        <rFont val="Calibri"/>
        <family val="2"/>
        <scheme val="minor"/>
      </rPr>
      <t xml:space="preserve">
valgt_drivstoff:</t>
    </r>
    <r>
      <rPr>
        <sz val="11"/>
        <color theme="1"/>
        <rFont val="Calibri"/>
        <family val="2"/>
        <scheme val="minor"/>
      </rPr>
      <t xml:space="preserve"> </t>
    </r>
    <r>
      <rPr>
        <i/>
        <sz val="11"/>
        <color theme="1"/>
        <rFont val="Calibri"/>
        <family val="2"/>
        <scheme val="minor"/>
      </rPr>
      <t xml:space="preserve">hentes fra arkfane Tiltaksberegning avhengig av hva bruker har lagt inn
</t>
    </r>
    <r>
      <rPr>
        <b/>
        <sz val="11"/>
        <color theme="1"/>
        <rFont val="Calibri"/>
        <family val="2"/>
        <scheme val="minor"/>
      </rPr>
      <t>årlig forbruk av drivstoff før tiltak (</t>
    </r>
    <r>
      <rPr>
        <b/>
        <sz val="11"/>
        <color theme="4"/>
        <rFont val="Calibri"/>
        <family val="2"/>
        <scheme val="minor"/>
      </rPr>
      <t>liter</t>
    </r>
    <r>
      <rPr>
        <b/>
        <sz val="11"/>
        <color theme="1"/>
        <rFont val="Calibri"/>
        <family val="2"/>
        <scheme val="minor"/>
      </rPr>
      <t>):</t>
    </r>
    <r>
      <rPr>
        <i/>
        <sz val="11"/>
        <color theme="1"/>
        <rFont val="Calibri"/>
        <family val="2"/>
        <scheme val="minor"/>
      </rPr>
      <t xml:space="preserve"> hentes fra arkfane Tiltaksberegning avhengig av hva bruker har lagt inn
</t>
    </r>
    <r>
      <rPr>
        <b/>
        <sz val="11"/>
        <color theme="1"/>
        <rFont val="Calibri"/>
        <family val="2"/>
        <scheme val="minor"/>
      </rPr>
      <t xml:space="preserve">V% innblanding før tiltak: </t>
    </r>
    <r>
      <rPr>
        <i/>
        <sz val="11"/>
        <color theme="1"/>
        <rFont val="Calibri"/>
        <family val="2"/>
        <scheme val="minor"/>
      </rPr>
      <t>hentes fra tabellen UTSLIPPSFAKTORER_FØR</t>
    </r>
    <r>
      <rPr>
        <b/>
        <sz val="11"/>
        <color theme="1"/>
        <rFont val="Calibri"/>
        <family val="2"/>
        <scheme val="minor"/>
      </rPr>
      <t xml:space="preserve">
innblanding av hva:</t>
    </r>
    <r>
      <rPr>
        <i/>
        <sz val="11"/>
        <color theme="1"/>
        <rFont val="Calibri"/>
        <family val="2"/>
        <scheme val="minor"/>
      </rPr>
      <t xml:space="preserve"> hentes fra tabellen UTSLIPPSFAKTORER_FØR
</t>
    </r>
    <r>
      <rPr>
        <b/>
        <sz val="11"/>
        <color theme="1"/>
        <rFont val="Calibri"/>
        <family val="2"/>
        <scheme val="minor"/>
      </rPr>
      <t>tetthet og NCV for fossilt- og biodrivstoff:</t>
    </r>
    <r>
      <rPr>
        <i/>
        <sz val="11"/>
        <color theme="1"/>
        <rFont val="Calibri"/>
        <family val="2"/>
        <scheme val="minor"/>
      </rPr>
      <t xml:space="preserve"> hentes fra tabellen EGENSKAPER_DRIVSTOFF
</t>
    </r>
    <r>
      <rPr>
        <b/>
        <sz val="11"/>
        <color theme="1"/>
        <rFont val="Calibri"/>
        <family val="2"/>
        <scheme val="minor"/>
      </rPr>
      <t>årlig forbruk av drivstoff før tiltak (</t>
    </r>
    <r>
      <rPr>
        <b/>
        <sz val="11"/>
        <color theme="4"/>
        <rFont val="Calibri"/>
        <family val="2"/>
        <scheme val="minor"/>
      </rPr>
      <t>kWh</t>
    </r>
    <r>
      <rPr>
        <b/>
        <sz val="11"/>
        <color theme="1"/>
        <rFont val="Calibri"/>
        <family val="2"/>
        <scheme val="minor"/>
      </rPr>
      <t>):</t>
    </r>
    <r>
      <rPr>
        <i/>
        <sz val="11"/>
        <color theme="1"/>
        <rFont val="Calibri"/>
        <family val="2"/>
        <scheme val="minor"/>
      </rPr>
      <t xml:space="preserve"> beregnes ved &gt; Årlig forbruk av drivstoff før tiltak (kWh) = (1-V% innblanding) * Årlig forbruk av drivstoff før tiltak (liter) * tetthet fossilt drivstoff (kg/liter) * NCV fossilt drivstoff (kWh/kg) +  V% innblanding * Årlig forbruk av drivstoff før tiltak (liter) * tetthet biodrivstoff (kg/liter) * NCVbiodrivstoff (kWh/kg)
</t>
    </r>
    <r>
      <rPr>
        <b/>
        <sz val="11"/>
        <color theme="1"/>
        <rFont val="Calibri"/>
        <family val="2"/>
        <scheme val="minor"/>
      </rPr>
      <t xml:space="preserve">utslippsfaktorer før: </t>
    </r>
    <r>
      <rPr>
        <i/>
        <sz val="11"/>
        <color theme="1"/>
        <rFont val="Calibri"/>
        <family val="2"/>
        <scheme val="minor"/>
      </rPr>
      <t xml:space="preserve">hentes fra tabellen UTSLIPPSFAKTORER_FØR
</t>
    </r>
    <r>
      <rPr>
        <b/>
        <sz val="11"/>
        <color theme="1"/>
        <rFont val="Calibri"/>
        <family val="2"/>
        <scheme val="minor"/>
      </rPr>
      <t/>
    </r>
  </si>
  <si>
    <t>Utslippsfaktorer etter</t>
  </si>
  <si>
    <t>V% innblanding etter tiltak</t>
  </si>
  <si>
    <r>
      <t>årlig forbruk av drivstoff etter tiltak (</t>
    </r>
    <r>
      <rPr>
        <b/>
        <sz val="11"/>
        <color theme="4"/>
        <rFont val="Calibri"/>
        <family val="2"/>
        <scheme val="minor"/>
      </rPr>
      <t>liter</t>
    </r>
    <r>
      <rPr>
        <b/>
        <sz val="11"/>
        <color theme="1"/>
        <rFont val="Calibri"/>
        <family val="2"/>
        <scheme val="minor"/>
      </rPr>
      <t>)</t>
    </r>
  </si>
  <si>
    <t>etter tiltak</t>
  </si>
  <si>
    <t>Skjult_Tabell 4</t>
  </si>
  <si>
    <r>
      <rPr>
        <b/>
        <i/>
        <u/>
        <sz val="11"/>
        <rFont val="Calibri"/>
        <family val="2"/>
        <scheme val="minor"/>
      </rPr>
      <t>Etter tiltak:</t>
    </r>
    <r>
      <rPr>
        <b/>
        <i/>
        <sz val="11"/>
        <rFont val="Calibri"/>
        <family val="2"/>
        <scheme val="minor"/>
      </rPr>
      <t xml:space="preserve">
</t>
    </r>
    <r>
      <rPr>
        <b/>
        <sz val="11"/>
        <rFont val="Calibri"/>
        <family val="2"/>
        <scheme val="minor"/>
      </rPr>
      <t xml:space="preserve">valgt_kjøretøy: </t>
    </r>
    <r>
      <rPr>
        <i/>
        <sz val="11"/>
        <rFont val="Calibri"/>
        <family val="2"/>
        <scheme val="minor"/>
      </rPr>
      <t>samme som i Tabell 3</t>
    </r>
    <r>
      <rPr>
        <b/>
        <sz val="11"/>
        <rFont val="Calibri"/>
        <family val="2"/>
        <scheme val="minor"/>
      </rPr>
      <t xml:space="preserve">
valgt_drivstoff:</t>
    </r>
    <r>
      <rPr>
        <sz val="11"/>
        <rFont val="Calibri"/>
        <family val="2"/>
        <scheme val="minor"/>
      </rPr>
      <t xml:space="preserve"> </t>
    </r>
    <r>
      <rPr>
        <i/>
        <sz val="11"/>
        <rFont val="Calibri"/>
        <family val="2"/>
        <scheme val="minor"/>
      </rPr>
      <t xml:space="preserve">samme som i Tabell 3
</t>
    </r>
    <r>
      <rPr>
        <b/>
        <sz val="11"/>
        <rFont val="Calibri"/>
        <family val="2"/>
        <scheme val="minor"/>
      </rPr>
      <t>V% innblanding før tiltak:</t>
    </r>
    <r>
      <rPr>
        <i/>
        <sz val="11"/>
        <rFont val="Calibri"/>
        <family val="2"/>
        <scheme val="minor"/>
      </rPr>
      <t xml:space="preserve"> hentes fra Tiltasberegning avhengig av hva bruker har lagt inn
</t>
    </r>
    <r>
      <rPr>
        <b/>
        <sz val="11"/>
        <rFont val="Calibri"/>
        <family val="2"/>
        <scheme val="minor"/>
      </rPr>
      <t>innblanding av hva</t>
    </r>
    <r>
      <rPr>
        <sz val="11"/>
        <rFont val="Calibri"/>
        <family val="2"/>
        <scheme val="minor"/>
      </rPr>
      <t xml:space="preserve">: </t>
    </r>
    <r>
      <rPr>
        <i/>
        <sz val="11"/>
        <rFont val="Calibri"/>
        <family val="2"/>
        <scheme val="minor"/>
      </rPr>
      <t xml:space="preserve">samme som i Tabell 3
</t>
    </r>
    <r>
      <rPr>
        <b/>
        <sz val="11"/>
        <rFont val="Calibri"/>
        <family val="2"/>
        <scheme val="minor"/>
      </rPr>
      <t>tetthet og NCV for fossilt- og biodrivstoff:</t>
    </r>
    <r>
      <rPr>
        <i/>
        <sz val="11"/>
        <rFont val="Calibri"/>
        <family val="2"/>
        <scheme val="minor"/>
      </rPr>
      <t xml:space="preserve"> samme som i Tabell 3
</t>
    </r>
    <r>
      <rPr>
        <b/>
        <sz val="11"/>
        <rFont val="Calibri"/>
        <family val="2"/>
        <scheme val="minor"/>
      </rPr>
      <t>årlig forbruk av drivstoff før tiltak (liter):</t>
    </r>
    <r>
      <rPr>
        <i/>
        <sz val="11"/>
        <rFont val="Calibri"/>
        <family val="2"/>
        <scheme val="minor"/>
      </rPr>
      <t xml:space="preserve"> beregnes ved &gt; Årlig forbruk av drivstoff etter tiltak (liter) = Årlig forbruk av drivstoff (kWh) /[  (1-V%innblanding etter) * tetthet fossilt drivstoff (kg/liter) * energiinnhold NCV fossilt drivstoff (kWh/kg)+V%innblanding etter * tetthet biodrivstoff (kg/liter) * energiinnhold NCV biodrivstoff (kWh/kg)  ] 
</t>
    </r>
    <r>
      <rPr>
        <b/>
        <sz val="11"/>
        <rFont val="Calibri"/>
        <family val="2"/>
        <scheme val="minor"/>
      </rPr>
      <t xml:space="preserve">Klimagasser i alt: </t>
    </r>
    <r>
      <rPr>
        <i/>
        <sz val="11"/>
        <rFont val="Calibri"/>
        <family val="2"/>
        <scheme val="minor"/>
      </rPr>
      <t xml:space="preserve">summering
</t>
    </r>
    <r>
      <rPr>
        <b/>
        <sz val="11"/>
        <rFont val="Calibri"/>
        <family val="2"/>
        <scheme val="minor"/>
      </rPr>
      <t>Utslippsfaktorer etter:</t>
    </r>
    <r>
      <rPr>
        <i/>
        <sz val="11"/>
        <rFont val="Calibri"/>
        <family val="2"/>
        <scheme val="minor"/>
      </rPr>
      <t xml:space="preserve"> beregnes ved &gt; UTSLIPPSFAKTORER MED INNBLANDING = UTSLIPPSFAKTOR FOSSIL * (1-V% INNBLANDING) + UTSLIPPSFAKTOR BIO * V% INNBLANDING
</t>
    </r>
    <r>
      <rPr>
        <b/>
        <sz val="11"/>
        <color theme="1"/>
        <rFont val="Calibri"/>
        <family val="2"/>
        <scheme val="minor"/>
      </rPr>
      <t/>
    </r>
  </si>
  <si>
    <t>Skjulte bakgrunnsdata</t>
  </si>
  <si>
    <t>Tabell 5 er hovedtabellen for Utslippsfaktorer i dette tiltaksregnearket. Utslippsfaktorer trenger derfor kun å oppdateres i Skjult_Tabell 5. Man trenger kun legge inn verdier for CO2, CH4 og N2O. Klimagasser i alt summeres automatisk.
Når Tabell 5 oppdateres vil Tabell 6 "Utslippsfaktorer for 100 % biodrivstoff" oppdateres automatisk, ved følgende formel:
      Utslippsfaktor bio (kg/liter) =
            Utslippsfaktor fossil (kg/liter) *
                  (NCV bio*Tetthet bio)/(NCV fossil*Tetthet fossil)
Når Tabell 5 oppdateres vil også tabellen "Utslippsfaktorer før tiltak" i arket "Metode og bakgrunnsdata" oppdateres automatisk, ved følgende formel:
      UTSLIPPSFAKTORER MED INNBLANDING = 
            UTSLIPPSFAKTOR FOSSIL * (1-V% INNBLANDING) + UTSLIPPSFAKTOR BIO * V% INNBLANDING</t>
  </si>
  <si>
    <t>Utslippsfaktorer for 100 % fossilt drivstoff</t>
  </si>
  <si>
    <t>Klimagasser i alt (kg CO2-ekv./liter)</t>
  </si>
  <si>
    <t>CO2 (kg CO2-ekv./liter)</t>
  </si>
  <si>
    <t>CH4 (kg CO2-ekv./liter)</t>
  </si>
  <si>
    <t>N20 (kg CO2-ekv./liter)</t>
  </si>
  <si>
    <t>Skjult_Tabell 5 (UTSLIPPSFAKTOR_FOSSIL)</t>
  </si>
  <si>
    <t>Utslippsfaktorer for 100 % biodrivstoff</t>
  </si>
  <si>
    <t>Skjult_Tabell 6 (UTSLIPPSFAKTOR_BIO)</t>
  </si>
  <si>
    <t>Feilmeldinger/advarsler</t>
  </si>
  <si>
    <r>
      <t xml:space="preserve">Disse feilmeldingene/advarslene kommer opp dersom bruker ikke bruker regnearket riktig.
Dersom det finnes noe USANN i kol D, skrives en beskjed i rad 36-37 i arkfane </t>
    </r>
    <r>
      <rPr>
        <i/>
        <sz val="11"/>
        <color theme="1"/>
        <rFont val="Calibri"/>
        <family val="2"/>
        <scheme val="minor"/>
      </rPr>
      <t>Tiltaksberegning</t>
    </r>
    <r>
      <rPr>
        <sz val="11"/>
        <color theme="1"/>
        <rFont val="Calibri"/>
        <family val="2"/>
        <scheme val="minor"/>
      </rPr>
      <t xml:space="preserve"> og resultat gjemmes fra tabell under (rad 43-45). Om det finnes noen "USANN", er det første beskjeden som skrives.</t>
    </r>
  </si>
  <si>
    <t>Det er ikke skrevet nok data for alle valgte kjøretøy. Vennligst sjekk kolonnene I, N og S, eller endre antall kjøretøy det skal gjøres beregninger for i H17</t>
  </si>
  <si>
    <r>
      <t xml:space="preserve">1: Det sjekkes om:
</t>
    </r>
    <r>
      <rPr>
        <b/>
        <i/>
        <sz val="12"/>
        <color theme="1"/>
        <rFont val="Calibri"/>
        <family val="2"/>
        <scheme val="minor"/>
      </rPr>
      <t>a</t>
    </r>
    <r>
      <rPr>
        <i/>
        <sz val="12"/>
        <color theme="1"/>
        <rFont val="Calibri"/>
        <family val="2"/>
        <scheme val="minor"/>
      </rPr>
      <t xml:space="preserve">: alle kjøretøy har vært valgt
OG
</t>
    </r>
    <r>
      <rPr>
        <b/>
        <i/>
        <sz val="12"/>
        <color theme="1"/>
        <rFont val="Calibri"/>
        <family val="2"/>
        <scheme val="minor"/>
      </rPr>
      <t>b</t>
    </r>
    <r>
      <rPr>
        <i/>
        <sz val="12"/>
        <color theme="1"/>
        <rFont val="Calibri"/>
        <family val="2"/>
        <scheme val="minor"/>
      </rPr>
      <t>: alle drivstoff har vært valgt.
Formel = (</t>
    </r>
    <r>
      <rPr>
        <b/>
        <i/>
        <sz val="12"/>
        <color theme="1"/>
        <rFont val="Calibri"/>
        <family val="2"/>
        <scheme val="minor"/>
      </rPr>
      <t>a</t>
    </r>
    <r>
      <rPr>
        <i/>
        <sz val="12"/>
        <color theme="1"/>
        <rFont val="Calibri"/>
        <family val="2"/>
        <scheme val="minor"/>
      </rPr>
      <t>) og (</t>
    </r>
    <r>
      <rPr>
        <b/>
        <i/>
        <sz val="12"/>
        <color theme="1"/>
        <rFont val="Calibri"/>
        <family val="2"/>
        <scheme val="minor"/>
      </rPr>
      <t>b</t>
    </r>
    <r>
      <rPr>
        <i/>
        <sz val="12"/>
        <color theme="1"/>
        <rFont val="Calibri"/>
        <family val="2"/>
        <scheme val="minor"/>
      </rPr>
      <t>). Det betyr at hvis minst en av de 2 er USANN, er resultat USANN. (USANN og SANN = USANN / USANN og USANN = USANN / SANN og SANN = SANN)</t>
    </r>
  </si>
  <si>
    <t>Det mangler årlig forbruk for en eller flere energivarer før tiltak. Vennligst sjekk rad 24</t>
  </si>
  <si>
    <t>2: Det sjekkes om årlig forbruk har vært lagt inn for de valgte energivarer</t>
  </si>
  <si>
    <t>3: Her kan du legge til en ny feilmelding ved behov</t>
  </si>
  <si>
    <t>4: Her kan du legge til en ny feilmelding ved behov</t>
  </si>
  <si>
    <t>Tiltaksbeskrivelse  oppdatert.</t>
  </si>
  <si>
    <r>
      <rPr>
        <b/>
        <sz val="11"/>
        <color theme="1"/>
        <rFont val="Calibri"/>
        <family val="2"/>
        <scheme val="minor"/>
      </rPr>
      <t>Spørsmål?</t>
    </r>
    <r>
      <rPr>
        <sz val="11"/>
        <color theme="1"/>
        <rFont val="Calibri"/>
        <family val="2"/>
        <scheme val="minor"/>
      </rPr>
      <t xml:space="preserve"> Har du spørsmål til hvordan du bruker tiltaksarket, eller om du finner feil eller mangler kan du kontakte oss på </t>
    </r>
    <r>
      <rPr>
        <u/>
        <sz val="11"/>
        <color rgb="FF0070C0"/>
        <rFont val="Calibri"/>
        <family val="2"/>
        <scheme val="minor"/>
      </rPr>
      <t>klimakommune@miljodir.no</t>
    </r>
  </si>
  <si>
    <r>
      <rPr>
        <b/>
        <sz val="11"/>
        <color theme="1"/>
        <rFont val="Calibri"/>
        <family val="2"/>
        <scheme val="minor"/>
      </rPr>
      <t>2.</t>
    </r>
    <r>
      <rPr>
        <sz val="11"/>
        <color theme="1"/>
        <rFont val="Calibri"/>
        <family val="2"/>
        <scheme val="minor"/>
      </rPr>
      <t xml:space="preserve"> </t>
    </r>
    <r>
      <rPr>
        <b/>
        <sz val="11"/>
        <color theme="1"/>
        <rFont val="Calibri"/>
        <family val="2"/>
        <scheme val="minor"/>
      </rPr>
      <t xml:space="preserve">Velg </t>
    </r>
    <r>
      <rPr>
        <sz val="11"/>
        <color theme="1"/>
        <rFont val="Calibri"/>
        <family val="2"/>
        <scheme val="minor"/>
      </rPr>
      <t>type fartøy/maskin før tiltak:</t>
    </r>
  </si>
  <si>
    <r>
      <rPr>
        <b/>
        <sz val="11"/>
        <color theme="1"/>
        <rFont val="Calibri"/>
        <family val="2"/>
        <scheme val="minor"/>
      </rPr>
      <t>3.</t>
    </r>
    <r>
      <rPr>
        <sz val="11"/>
        <color theme="1"/>
        <rFont val="Calibri"/>
        <family val="2"/>
        <scheme val="minor"/>
      </rPr>
      <t xml:space="preserve"> </t>
    </r>
    <r>
      <rPr>
        <b/>
        <sz val="11"/>
        <color theme="1"/>
        <rFont val="Calibri"/>
        <family val="2"/>
        <scheme val="minor"/>
      </rPr>
      <t>Velg</t>
    </r>
    <r>
      <rPr>
        <sz val="11"/>
        <color theme="1"/>
        <rFont val="Calibri"/>
        <family val="2"/>
        <scheme val="minor"/>
      </rPr>
      <t xml:space="preserve"> type drivstoff som benyttes på fartøy/maskin før tiltak:</t>
    </r>
  </si>
  <si>
    <t>Utslippsfaktor til fartøyene/maskinene basert på valgene over:</t>
  </si>
  <si>
    <t>TYPE FARTØY/MASKIN 1</t>
  </si>
  <si>
    <t>TYPE FARTØY/MASKIN 2</t>
  </si>
  <si>
    <t>TYPE FARTØY/MASKIN 3</t>
  </si>
  <si>
    <t>Dette vil variere med hvilken type fartøy/maskin tiltaket omfatter. 
For anleggsmaskiner og traktorer vil tiltaket til en viss grad fanges opp i utslippsstatistikken for den aktuelle kommunen. Disse utslippene beregnes på bakgrunn av oljeselskapenes kunderegistre for salg av ulike petroleumsprodukter. Det er per 2019 ingen krav til innblanding av biodrivstoff for avgiftsfri diesel. Dersom den enkelte anleggsplass benytter biodrivstoff framfor anleggsdiesel vil imidlertid salg av avgiftsfri diesel til den aktuelle kommunen reduseres, og tiltaket vil derfor indirekte fanges opp i statistikken. Det er imidlertid visse svakheter ved kommunestatistikken for dieseldrevne motorredskaper, les mer om dette i metodenotatet du finner på statistikksiden: https://www.miljodirektoratet.no/tjenester/klimagassutslipp-kommuner/
For skip vil tiltaket i utgangspunktet ikke fanges opp i utslippsstatistikken for den aktuelle kommunen. Dette skyldes at disse utslippene beregnes på bakgrunn av AIS-data (Automatic Information System), et system som sporer skipsbevegelser, samt informasjon fra skipsregisteret IHS Fairplay, hvor blant annet informasjon om motorstyrke/-type og type drivstoff hentes ut. Skipsregisteret skiller mellom drivstofftype, men ikke mellom ulike innblandingsprosenter innenfor samme motorteknologi. Unntaket vil være tiltak der innblandingen krever en annen motorteknologi, som registreres i skipsregisteret. I kommunestatistikken inngår kun skipsfart med utstrekning 12 nautisk mil utenfor grunnlinja for kommunen. Utslipp fra fartøyets bevegelser utenfor dette området vil derfor ikke bli synlig i statistikken. Utslipp innenfor grunnlinja vises som tilleggsinformasjon til statistikken.</t>
  </si>
  <si>
    <r>
      <rPr>
        <b/>
        <sz val="11"/>
        <rFont val="Calibri"/>
        <family val="2"/>
        <scheme val="minor"/>
      </rPr>
      <t xml:space="preserve">
1) Velg</t>
    </r>
    <r>
      <rPr>
        <sz val="11"/>
        <rFont val="Calibri"/>
        <family val="2"/>
        <scheme val="minor"/>
      </rPr>
      <t xml:space="preserve"> antall fartøy/maskiner det skal gjøres beregninger for fra nedtrekksmenyen. Du kan velge inntil tre ulike typer. 
</t>
    </r>
    <r>
      <rPr>
        <b/>
        <sz val="11"/>
        <rFont val="Calibri"/>
        <family val="2"/>
        <scheme val="minor"/>
      </rPr>
      <t xml:space="preserve">2) Velg </t>
    </r>
    <r>
      <rPr>
        <sz val="11"/>
        <rFont val="Calibri"/>
        <family val="2"/>
        <scheme val="minor"/>
      </rPr>
      <t xml:space="preserve">type fartøy/maskin før tiltak fra nedtrekksmenyen
</t>
    </r>
    <r>
      <rPr>
        <b/>
        <sz val="11"/>
        <rFont val="Calibri"/>
        <family val="2"/>
        <scheme val="minor"/>
      </rPr>
      <t>3) Velg</t>
    </r>
    <r>
      <rPr>
        <sz val="11"/>
        <rFont val="Calibri"/>
        <family val="2"/>
        <scheme val="minor"/>
      </rPr>
      <t xml:space="preserve"> type drivstoff som benyttes på fartøyet/maskinen før tiltak 
</t>
    </r>
    <r>
      <rPr>
        <b/>
        <sz val="11"/>
        <rFont val="Calibri"/>
        <family val="2"/>
        <scheme val="minor"/>
      </rPr>
      <t>4) Fyll inn</t>
    </r>
    <r>
      <rPr>
        <sz val="11"/>
        <rFont val="Calibri"/>
        <family val="2"/>
        <scheme val="minor"/>
      </rPr>
      <t xml:space="preserve"> årlig forbruk av drivstoffet før tiltak
</t>
    </r>
    <r>
      <rPr>
        <b/>
        <sz val="11"/>
        <rFont val="Calibri"/>
        <family val="2"/>
        <scheme val="minor"/>
      </rPr>
      <t>5) Fyll inn</t>
    </r>
    <r>
      <rPr>
        <sz val="11"/>
        <rFont val="Calibri"/>
        <family val="2"/>
        <scheme val="minor"/>
      </rPr>
      <t xml:space="preserve"> ønsket innblandingsprosent etter tiltaket (volumprosent). Innblandingsprosent etter tiltak kan ikke være lavere enn innblandingsprosenten før tiltaket eller høyere enn 100%. 
De grå cellene vil vise utslippsfaktorer og annen informasjon basert på valgene du har tatt i de gule cellene. Den samlede klimaeffekten av tiltaket vises under 'Beregnet effekt per år'. 
For å kunne benytte regnearket må du vite noe om årlig drivstofforbruk for de aktuelle fartøyene/maskinene før tiltak, og legge inn ønsket innblandingsprosent. 
</t>
    </r>
    <r>
      <rPr>
        <sz val="11"/>
        <color rgb="FFFF0000"/>
        <rFont val="Calibri"/>
        <family val="2"/>
        <scheme val="minor"/>
      </rPr>
      <t xml:space="preserve">
OBS!</t>
    </r>
    <r>
      <rPr>
        <sz val="11"/>
        <rFont val="Calibri"/>
        <family val="2"/>
        <scheme val="minor"/>
      </rPr>
      <t xml:space="preserve"> Fyll ut valgalternativet for type fartøy/maskin før du velger drivstofftype. Dette vil påvirke hvilke valgalternativer for drivstoff du vil få opp i neste steg. 
</t>
    </r>
  </si>
  <si>
    <r>
      <rPr>
        <b/>
        <sz val="11"/>
        <rFont val="Calibri"/>
        <family val="2"/>
        <scheme val="minor"/>
      </rPr>
      <t>1.</t>
    </r>
    <r>
      <rPr>
        <sz val="11"/>
        <rFont val="Calibri"/>
        <family val="2"/>
        <scheme val="minor"/>
      </rPr>
      <t xml:space="preserve"> </t>
    </r>
    <r>
      <rPr>
        <b/>
        <sz val="11"/>
        <rFont val="Calibri"/>
        <family val="2"/>
        <scheme val="minor"/>
      </rPr>
      <t>Velg</t>
    </r>
    <r>
      <rPr>
        <sz val="11"/>
        <rFont val="Calibri"/>
        <family val="2"/>
        <scheme val="minor"/>
      </rPr>
      <t xml:space="preserve"> antall fartøy-/maskin-typer det skal gjøres beregninger for (maks 3)</t>
    </r>
  </si>
  <si>
    <r>
      <t xml:space="preserve">Dette regnearket beregner klimaeffekten av å blande inn flytende biodrivstoff for anleggsmaskiner, traktorer, fiskebåter og ferger. 
OBS! Regnearket er ikke beregnet for bruk av flytende biodrivstoff til veitransport. Årsaken er at for veitransport gjelder omsetningskrav for flytende biodrivstoff. Det vil si at bruken allerede er regulert, og at offentlige anskaffelser av flytende biodrivstoff til veitransport ikke vil bidra til økt bruk av flytende biodrivstoff i Norge fordi det samme drivstoffet også vil bli brukt til å oppfylle omsetningskravet. Bruk av biodrivstoff til ikke-veigående motorredskaper vil fortsatt ha en effekt på nasjonale utslipp siden de ikke er underlagt omsetningskrav per 2020. Les mer her: </t>
    </r>
    <r>
      <rPr>
        <u/>
        <sz val="11"/>
        <color theme="8"/>
        <rFont val="Calibri"/>
        <family val="2"/>
        <scheme val="minor"/>
      </rPr>
      <t>https://www.miljodirektoratet.no/myndigheter/klimaarbeid/kutte-utslipp-av-klimagasser/klima-og-energitiltak/transport/klimavennlige-kjoretoy/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</si>
</sst>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0"/>
    <numFmt numFmtId="165" formatCode="0.000"/>
    <numFmt numFmtId="166" formatCode="0.0"/>
  </numFmts>
  <fonts count="37" x14ac:knownFonts="1">
    <font>
      <sz val="11"/>
      <color theme="1"/>
      <name val="Calibri"/>
      <family val="2"/>
      <scheme val="minor"/>
    </font>
    <font>
      <b/>
      <sz val="11"/>
      <color theme="1"/>
      <name val="Calibri"/>
      <family val="2"/>
      <scheme val="minor"/>
    </font>
    <font>
      <sz val="9"/>
      <color theme="1"/>
      <name val="Calibri"/>
      <family val="2"/>
      <scheme val="minor"/>
    </font>
    <font>
      <sz val="11"/>
      <name val="Calibri"/>
      <family val="2"/>
      <scheme val="minor"/>
    </font>
    <font>
      <vertAlign val="subscript"/>
      <sz val="11"/>
      <color theme="1"/>
      <name val="Calibri"/>
      <family val="2"/>
      <scheme val="minor"/>
    </font>
    <font>
      <i/>
      <sz val="11"/>
      <color theme="1"/>
      <name val="Calibri"/>
      <family val="2"/>
      <scheme val="minor"/>
    </font>
    <font>
      <b/>
      <sz val="11"/>
      <color rgb="FFFF0000"/>
      <name val="Calibri"/>
      <family val="2"/>
      <scheme val="minor"/>
    </font>
    <font>
      <sz val="11"/>
      <color rgb="FF3F3F76"/>
      <name val="Calibri"/>
      <family val="2"/>
      <scheme val="minor"/>
    </font>
    <font>
      <b/>
      <sz val="11"/>
      <name val="Calibri"/>
      <family val="2"/>
      <scheme val="minor"/>
    </font>
    <font>
      <u/>
      <sz val="11"/>
      <color theme="1"/>
      <name val="Calibri"/>
      <family val="2"/>
      <scheme val="minor"/>
    </font>
    <font>
      <sz val="11"/>
      <color rgb="FFFF7D00"/>
      <name val="Calibri"/>
      <family val="2"/>
      <scheme val="minor"/>
    </font>
    <font>
      <sz val="11"/>
      <color rgb="FFFF0000"/>
      <name val="Calibri"/>
      <family val="2"/>
      <scheme val="minor"/>
    </font>
    <font>
      <sz val="11"/>
      <color theme="1"/>
      <name val="Calibri"/>
      <family val="2"/>
      <scheme val="minor"/>
    </font>
    <font>
      <sz val="10"/>
      <color theme="1"/>
      <name val="Calibri"/>
      <family val="2"/>
      <scheme val="minor"/>
    </font>
    <font>
      <b/>
      <sz val="18"/>
      <color theme="1"/>
      <name val="Calibri"/>
      <family val="2"/>
      <scheme val="minor"/>
    </font>
    <font>
      <b/>
      <i/>
      <sz val="18"/>
      <color theme="1"/>
      <name val="Calibri"/>
      <family val="2"/>
      <scheme val="minor"/>
    </font>
    <font>
      <i/>
      <sz val="14"/>
      <color theme="1"/>
      <name val="Calibri"/>
      <family val="2"/>
      <scheme val="minor"/>
    </font>
    <font>
      <b/>
      <sz val="14"/>
      <color theme="1"/>
      <name val="Calibri"/>
      <family val="2"/>
      <scheme val="minor"/>
    </font>
    <font>
      <sz val="14"/>
      <color theme="1"/>
      <name val="Calibri"/>
      <family val="2"/>
      <scheme val="minor"/>
    </font>
    <font>
      <i/>
      <sz val="16"/>
      <color theme="1"/>
      <name val="Calibri"/>
      <family val="2"/>
      <scheme val="minor"/>
    </font>
    <font>
      <i/>
      <sz val="11"/>
      <color rgb="FF006964"/>
      <name val="Calibri"/>
      <family val="2"/>
      <scheme val="minor"/>
    </font>
    <font>
      <b/>
      <i/>
      <u/>
      <sz val="11"/>
      <color theme="1"/>
      <name val="Calibri"/>
      <family val="2"/>
      <scheme val="minor"/>
    </font>
    <font>
      <b/>
      <i/>
      <sz val="11"/>
      <color theme="1"/>
      <name val="Calibri"/>
      <family val="2"/>
      <scheme val="minor"/>
    </font>
    <font>
      <b/>
      <sz val="11"/>
      <color theme="4"/>
      <name val="Calibri"/>
      <family val="2"/>
      <scheme val="minor"/>
    </font>
    <font>
      <vertAlign val="subscript"/>
      <sz val="11"/>
      <name val="Calibri"/>
      <family val="2"/>
      <scheme val="minor"/>
    </font>
    <font>
      <i/>
      <sz val="11"/>
      <name val="Calibri"/>
      <family val="2"/>
      <scheme val="minor"/>
    </font>
    <font>
      <b/>
      <i/>
      <u/>
      <sz val="11"/>
      <name val="Calibri"/>
      <family val="2"/>
      <scheme val="minor"/>
    </font>
    <font>
      <b/>
      <i/>
      <sz val="11"/>
      <name val="Calibri"/>
      <family val="2"/>
      <scheme val="minor"/>
    </font>
    <font>
      <b/>
      <vertAlign val="subscript"/>
      <sz val="11"/>
      <name val="Calibri"/>
      <family val="2"/>
      <scheme val="minor"/>
    </font>
    <font>
      <b/>
      <sz val="12"/>
      <color rgb="FFFF0000"/>
      <name val="Calibri"/>
      <family val="2"/>
      <scheme val="minor"/>
    </font>
    <font>
      <i/>
      <sz val="12"/>
      <color theme="1"/>
      <name val="Calibri"/>
      <family val="2"/>
      <scheme val="minor"/>
    </font>
    <font>
      <b/>
      <i/>
      <sz val="12"/>
      <color theme="1"/>
      <name val="Calibri"/>
      <family val="2"/>
      <scheme val="minor"/>
    </font>
    <font>
      <i/>
      <sz val="12"/>
      <color rgb="FFFF0000"/>
      <name val="Calibri"/>
      <family val="2"/>
      <scheme val="minor"/>
    </font>
    <font>
      <i/>
      <sz val="12"/>
      <name val="Calibri"/>
      <family val="2"/>
      <scheme val="minor"/>
    </font>
    <font>
      <u/>
      <sz val="11"/>
      <color theme="10"/>
      <name val="Calibri"/>
      <family val="2"/>
      <scheme val="minor"/>
    </font>
    <font>
      <u/>
      <sz val="11"/>
      <color rgb="FF0070C0"/>
      <name val="Calibri"/>
      <family val="2"/>
      <scheme val="minor"/>
    </font>
    <font>
      <u/>
      <sz val="11"/>
      <color theme="8"/>
      <name val="Calibri"/>
      <family val="2"/>
      <scheme val="minor"/>
    </font>
  </fonts>
  <fills count="8">
    <fill>
      <patternFill patternType="none"/>
    </fill>
    <fill>
      <patternFill patternType="gray125"/>
    </fill>
    <fill>
      <patternFill patternType="solid">
        <fgColor rgb="FF006964"/>
        <bgColor indexed="64"/>
      </patternFill>
    </fill>
    <fill>
      <patternFill patternType="solid">
        <fgColor theme="0"/>
        <bgColor indexed="64"/>
      </patternFill>
    </fill>
    <fill>
      <patternFill patternType="solid">
        <fgColor rgb="FFFF7D0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s>
  <cellStyleXfs count="5">
    <xf numFmtId="0" fontId="0" fillId="0" borderId="0"/>
    <xf numFmtId="0" fontId="7" fillId="5" borderId="0" applyNumberFormat="0" applyAlignment="0">
      <protection locked="0"/>
    </xf>
    <xf numFmtId="9" fontId="12" fillId="0" borderId="0" applyFont="0" applyFill="0" applyBorder="0" applyAlignment="0" applyProtection="0"/>
    <xf numFmtId="43" fontId="12" fillId="0" borderId="0" applyFont="0" applyFill="0" applyBorder="0" applyAlignment="0" applyProtection="0"/>
    <xf numFmtId="0" fontId="34" fillId="0" borderId="0" applyNumberFormat="0" applyFill="0" applyBorder="0" applyAlignment="0" applyProtection="0"/>
  </cellStyleXfs>
  <cellXfs count="176">
    <xf numFmtId="0" fontId="0" fillId="0" borderId="0" xfId="0"/>
    <xf numFmtId="0" fontId="0" fillId="2" borderId="0" xfId="0" applyFill="1"/>
    <xf numFmtId="0" fontId="0" fillId="3" borderId="0" xfId="0" applyFill="1"/>
    <xf numFmtId="0" fontId="0" fillId="4" borderId="0" xfId="0" applyFill="1"/>
    <xf numFmtId="0" fontId="2" fillId="2" borderId="0" xfId="0" applyFont="1" applyFill="1" applyAlignment="1">
      <alignment vertical="top"/>
    </xf>
    <xf numFmtId="0" fontId="1" fillId="3" borderId="0" xfId="0" applyFont="1" applyFill="1"/>
    <xf numFmtId="0" fontId="0" fillId="3" borderId="0" xfId="0" applyFill="1" applyAlignment="1">
      <alignment horizontal="right"/>
    </xf>
    <xf numFmtId="0" fontId="6" fillId="3" borderId="0" xfId="0" applyFont="1" applyFill="1"/>
    <xf numFmtId="0" fontId="8" fillId="3" borderId="0" xfId="0" applyFont="1" applyFill="1"/>
    <xf numFmtId="0" fontId="0" fillId="3" borderId="0" xfId="0" applyFill="1" applyAlignment="1">
      <alignment horizontal="left"/>
    </xf>
    <xf numFmtId="0" fontId="9" fillId="3" borderId="0" xfId="0" applyFont="1" applyFill="1"/>
    <xf numFmtId="0" fontId="1" fillId="2" borderId="0" xfId="0" applyFont="1" applyFill="1"/>
    <xf numFmtId="0" fontId="3" fillId="2" borderId="0" xfId="0" applyFont="1" applyFill="1" applyAlignment="1">
      <alignment horizontal="right"/>
    </xf>
    <xf numFmtId="0" fontId="10" fillId="4" borderId="0" xfId="0" applyFont="1" applyFill="1"/>
    <xf numFmtId="0" fontId="3" fillId="3" borderId="0" xfId="0" applyFont="1" applyFill="1"/>
    <xf numFmtId="0" fontId="11" fillId="3" borderId="0" xfId="0" applyFont="1" applyFill="1"/>
    <xf numFmtId="0" fontId="3" fillId="3" borderId="0" xfId="0" applyFont="1" applyFill="1" applyAlignment="1">
      <alignment wrapText="1"/>
    </xf>
    <xf numFmtId="0" fontId="0" fillId="3" borderId="0" xfId="0" quotePrefix="1" applyFill="1"/>
    <xf numFmtId="0" fontId="6" fillId="3" borderId="0" xfId="1" applyFont="1" applyFill="1">
      <protection locked="0"/>
    </xf>
    <xf numFmtId="0" fontId="0" fillId="3" borderId="1" xfId="0" applyFill="1" applyBorder="1"/>
    <xf numFmtId="0" fontId="8" fillId="6" borderId="1" xfId="0" applyFont="1" applyFill="1" applyBorder="1" applyAlignment="1">
      <alignment horizontal="left" vertical="top"/>
    </xf>
    <xf numFmtId="0" fontId="8" fillId="6" borderId="1" xfId="0" applyFont="1" applyFill="1" applyBorder="1" applyAlignment="1">
      <alignment horizontal="left" vertical="top" wrapText="1"/>
    </xf>
    <xf numFmtId="0" fontId="7" fillId="5" borderId="1" xfId="1" applyBorder="1">
      <protection locked="0"/>
    </xf>
    <xf numFmtId="9" fontId="7" fillId="5" borderId="1" xfId="2" applyFont="1" applyFill="1" applyBorder="1" applyProtection="1">
      <protection locked="0"/>
    </xf>
    <xf numFmtId="9" fontId="0" fillId="6" borderId="1" xfId="2" applyFont="1" applyFill="1" applyBorder="1"/>
    <xf numFmtId="0" fontId="13" fillId="3" borderId="0" xfId="0" applyFont="1" applyFill="1"/>
    <xf numFmtId="0" fontId="1" fillId="6" borderId="1" xfId="0" applyFont="1" applyFill="1" applyBorder="1"/>
    <xf numFmtId="0" fontId="0" fillId="6" borderId="1" xfId="0" applyFill="1" applyBorder="1"/>
    <xf numFmtId="164" fontId="0" fillId="6" borderId="1" xfId="0" applyNumberFormat="1" applyFill="1" applyBorder="1" applyAlignment="1">
      <alignment horizontal="right" vertical="center"/>
    </xf>
    <xf numFmtId="0" fontId="0" fillId="6" borderId="1" xfId="0" applyFill="1" applyBorder="1" applyAlignment="1">
      <alignment horizontal="left" vertical="center"/>
    </xf>
    <xf numFmtId="2" fontId="3" fillId="6" borderId="1" xfId="0" applyNumberFormat="1" applyFont="1" applyFill="1" applyBorder="1" applyAlignment="1">
      <alignment horizontal="right" vertical="center"/>
    </xf>
    <xf numFmtId="2" fontId="0" fillId="6" borderId="1" xfId="0" applyNumberFormat="1" applyFill="1" applyBorder="1" applyAlignment="1">
      <alignment horizontal="right" vertical="center"/>
    </xf>
    <xf numFmtId="166" fontId="0" fillId="6" borderId="1" xfId="0" applyNumberFormat="1" applyFill="1" applyBorder="1"/>
    <xf numFmtId="166" fontId="3" fillId="6" borderId="1" xfId="0" applyNumberFormat="1" applyFont="1" applyFill="1" applyBorder="1"/>
    <xf numFmtId="0" fontId="0" fillId="3" borderId="0" xfId="0" applyFill="1" applyAlignment="1">
      <alignment vertical="center"/>
    </xf>
    <xf numFmtId="0" fontId="1" fillId="3" borderId="0" xfId="0" quotePrefix="1" applyFont="1" applyFill="1"/>
    <xf numFmtId="0" fontId="0" fillId="3" borderId="0" xfId="0" applyFill="1" applyAlignment="1">
      <alignment vertical="top" wrapText="1"/>
    </xf>
    <xf numFmtId="2" fontId="0" fillId="6" borderId="1" xfId="0" applyNumberFormat="1" applyFill="1" applyBorder="1"/>
    <xf numFmtId="0" fontId="14" fillId="3" borderId="0" xfId="0" applyFont="1" applyFill="1" applyAlignment="1">
      <alignment horizontal="left"/>
    </xf>
    <xf numFmtId="0" fontId="0" fillId="3" borderId="0" xfId="0" applyFill="1" applyProtection="1">
      <protection locked="0"/>
    </xf>
    <xf numFmtId="0" fontId="0" fillId="2" borderId="0" xfId="0" applyFill="1" applyProtection="1">
      <protection locked="0"/>
    </xf>
    <xf numFmtId="0" fontId="1" fillId="3" borderId="0" xfId="0" applyFont="1" applyFill="1" applyProtection="1">
      <protection locked="0"/>
    </xf>
    <xf numFmtId="0" fontId="16" fillId="3" borderId="0" xfId="0" applyFont="1" applyFill="1" applyProtection="1">
      <protection locked="0"/>
    </xf>
    <xf numFmtId="0" fontId="17" fillId="3" borderId="0" xfId="0" applyFont="1" applyFill="1" applyProtection="1">
      <protection locked="0"/>
    </xf>
    <xf numFmtId="0" fontId="18" fillId="3" borderId="0" xfId="0" applyFont="1" applyFill="1" applyProtection="1">
      <protection locked="0"/>
    </xf>
    <xf numFmtId="0" fontId="18" fillId="3" borderId="0" xfId="0" applyFont="1" applyFill="1" applyAlignment="1">
      <alignment horizontal="right"/>
    </xf>
    <xf numFmtId="0" fontId="18" fillId="3" borderId="0" xfId="0" applyFont="1" applyFill="1"/>
    <xf numFmtId="0" fontId="17" fillId="3" borderId="0" xfId="0" applyFont="1" applyFill="1"/>
    <xf numFmtId="0" fontId="1" fillId="3" borderId="6" xfId="0" applyFont="1" applyFill="1" applyBorder="1" applyAlignment="1">
      <alignment horizontal="left" vertical="center"/>
    </xf>
    <xf numFmtId="0" fontId="1" fillId="3" borderId="6" xfId="0" applyFont="1" applyFill="1" applyBorder="1" applyAlignment="1" applyProtection="1">
      <alignment vertical="center"/>
      <protection locked="0"/>
    </xf>
    <xf numFmtId="0" fontId="1" fillId="3" borderId="6" xfId="0" applyFont="1" applyFill="1" applyBorder="1" applyAlignment="1">
      <alignment vertical="center" wrapText="1"/>
    </xf>
    <xf numFmtId="0" fontId="19" fillId="3" borderId="0" xfId="0" applyFont="1" applyFill="1" applyProtection="1">
      <protection locked="0"/>
    </xf>
    <xf numFmtId="0" fontId="0" fillId="3" borderId="7" xfId="0" applyFill="1" applyBorder="1" applyAlignment="1">
      <alignment vertical="center"/>
    </xf>
    <xf numFmtId="0" fontId="1" fillId="3" borderId="6" xfId="0" applyFont="1" applyFill="1" applyBorder="1" applyAlignment="1" applyProtection="1">
      <alignment vertical="center" wrapText="1"/>
      <protection locked="0"/>
    </xf>
    <xf numFmtId="2" fontId="0" fillId="3" borderId="1" xfId="0" applyNumberFormat="1" applyFill="1" applyBorder="1"/>
    <xf numFmtId="166" fontId="0" fillId="3" borderId="1" xfId="0" applyNumberFormat="1" applyFill="1" applyBorder="1"/>
    <xf numFmtId="1" fontId="0" fillId="3" borderId="1" xfId="0" applyNumberFormat="1" applyFill="1" applyBorder="1"/>
    <xf numFmtId="0" fontId="0" fillId="3" borderId="0" xfId="0" applyFill="1" applyAlignment="1">
      <alignment horizontal="center"/>
    </xf>
    <xf numFmtId="0" fontId="10" fillId="3" borderId="0" xfId="0" applyFont="1" applyFill="1"/>
    <xf numFmtId="3" fontId="7" fillId="5" borderId="1" xfId="1" applyNumberFormat="1" applyBorder="1">
      <protection locked="0"/>
    </xf>
    <xf numFmtId="3" fontId="0" fillId="6" borderId="1" xfId="0" applyNumberFormat="1" applyFill="1" applyBorder="1"/>
    <xf numFmtId="1" fontId="0" fillId="3" borderId="0" xfId="0" quotePrefix="1" applyNumberFormat="1" applyFill="1"/>
    <xf numFmtId="0" fontId="20" fillId="3" borderId="10" xfId="0" applyFont="1" applyFill="1" applyBorder="1" applyAlignment="1">
      <alignment vertical="top"/>
    </xf>
    <xf numFmtId="0" fontId="0" fillId="7" borderId="1" xfId="0" applyFill="1" applyBorder="1"/>
    <xf numFmtId="0" fontId="11" fillId="3" borderId="0" xfId="0" applyFont="1" applyFill="1" applyAlignment="1">
      <alignment vertical="top" wrapText="1"/>
    </xf>
    <xf numFmtId="0" fontId="11" fillId="3" borderId="0" xfId="0" applyFont="1" applyFill="1" applyAlignment="1">
      <alignment vertical="top"/>
    </xf>
    <xf numFmtId="0" fontId="20" fillId="3" borderId="0" xfId="0" applyFont="1" applyFill="1" applyAlignment="1">
      <alignment vertical="top"/>
    </xf>
    <xf numFmtId="0" fontId="7" fillId="3" borderId="0" xfId="1" applyFill="1">
      <protection locked="0"/>
    </xf>
    <xf numFmtId="165" fontId="0" fillId="3" borderId="1" xfId="0" applyNumberFormat="1" applyFill="1" applyBorder="1"/>
    <xf numFmtId="164" fontId="0" fillId="3" borderId="1" xfId="0" applyNumberFormat="1" applyFill="1" applyBorder="1"/>
    <xf numFmtId="3" fontId="0" fillId="3" borderId="1" xfId="0" applyNumberFormat="1" applyFill="1" applyBorder="1"/>
    <xf numFmtId="43" fontId="0" fillId="3" borderId="1" xfId="3" applyFont="1" applyFill="1" applyBorder="1"/>
    <xf numFmtId="0" fontId="0" fillId="3" borderId="1" xfId="0" applyFill="1" applyBorder="1" applyProtection="1">
      <protection locked="0"/>
    </xf>
    <xf numFmtId="0" fontId="1" fillId="3" borderId="1" xfId="0" applyFont="1" applyFill="1" applyBorder="1"/>
    <xf numFmtId="0" fontId="1" fillId="3" borderId="1" xfId="0" applyFont="1" applyFill="1" applyBorder="1" applyProtection="1">
      <protection locked="0"/>
    </xf>
    <xf numFmtId="164" fontId="0" fillId="3" borderId="1" xfId="0" applyNumberFormat="1" applyFill="1" applyBorder="1" applyProtection="1">
      <protection locked="0"/>
    </xf>
    <xf numFmtId="2" fontId="0" fillId="3" borderId="1" xfId="0" applyNumberFormat="1" applyFill="1" applyBorder="1" applyProtection="1">
      <protection locked="0"/>
    </xf>
    <xf numFmtId="0" fontId="0" fillId="3" borderId="0" xfId="0" quotePrefix="1" applyFill="1" applyProtection="1">
      <protection locked="0"/>
    </xf>
    <xf numFmtId="165" fontId="0" fillId="6" borderId="1" xfId="0" applyNumberFormat="1" applyFill="1" applyBorder="1" applyAlignment="1">
      <alignment horizontal="right" vertical="center"/>
    </xf>
    <xf numFmtId="0" fontId="8" fillId="3" borderId="6" xfId="0" applyFont="1" applyFill="1" applyBorder="1" applyAlignment="1" applyProtection="1">
      <alignment vertical="center"/>
      <protection locked="0"/>
    </xf>
    <xf numFmtId="49" fontId="0" fillId="3" borderId="0" xfId="0" quotePrefix="1" applyNumberFormat="1" applyFill="1"/>
    <xf numFmtId="0" fontId="11" fillId="2" borderId="0" xfId="0" applyFont="1" applyFill="1" applyAlignment="1">
      <alignment vertical="top" wrapText="1"/>
    </xf>
    <xf numFmtId="0" fontId="11" fillId="2" borderId="0" xfId="0" applyFont="1" applyFill="1" applyAlignment="1">
      <alignment vertical="top"/>
    </xf>
    <xf numFmtId="0" fontId="1" fillId="3" borderId="0" xfId="0" applyFont="1" applyFill="1" applyAlignment="1">
      <alignment vertical="top"/>
    </xf>
    <xf numFmtId="3" fontId="0" fillId="3" borderId="0" xfId="0" applyNumberFormat="1" applyFill="1" applyAlignment="1">
      <alignment vertical="center"/>
    </xf>
    <xf numFmtId="0" fontId="8" fillId="3" borderId="0" xfId="0" applyFont="1" applyFill="1" applyAlignment="1">
      <alignment vertical="top"/>
    </xf>
    <xf numFmtId="0" fontId="0" fillId="3" borderId="0" xfId="0" quotePrefix="1" applyFill="1" applyAlignment="1">
      <alignment horizontal="left"/>
    </xf>
    <xf numFmtId="0" fontId="2" fillId="3" borderId="1" xfId="0" quotePrefix="1" applyFont="1" applyFill="1" applyBorder="1" applyAlignment="1">
      <alignment horizontal="left" vertical="center"/>
    </xf>
    <xf numFmtId="0" fontId="3" fillId="2" borderId="0" xfId="0" applyFont="1" applyFill="1"/>
    <xf numFmtId="0" fontId="11" fillId="2" borderId="0" xfId="0" applyFont="1" applyFill="1"/>
    <xf numFmtId="0" fontId="11" fillId="4" borderId="0" xfId="0" applyFont="1" applyFill="1"/>
    <xf numFmtId="0" fontId="11" fillId="3" borderId="0" xfId="0" applyFont="1" applyFill="1" applyAlignment="1">
      <alignment horizontal="right"/>
    </xf>
    <xf numFmtId="0" fontId="1" fillId="6" borderId="8" xfId="0" applyFont="1" applyFill="1" applyBorder="1"/>
    <xf numFmtId="0" fontId="29" fillId="3" borderId="0" xfId="0" applyFont="1" applyFill="1" applyAlignment="1">
      <alignment vertical="top" wrapText="1"/>
    </xf>
    <xf numFmtId="0" fontId="2" fillId="3" borderId="1" xfId="0" quotePrefix="1" applyFont="1" applyFill="1" applyBorder="1" applyAlignment="1">
      <alignment horizontal="left" vertical="center" wrapText="1"/>
    </xf>
    <xf numFmtId="0" fontId="16" fillId="0" borderId="0" xfId="0" applyFont="1"/>
    <xf numFmtId="0" fontId="5" fillId="3" borderId="0" xfId="0" applyFont="1" applyFill="1"/>
    <xf numFmtId="0" fontId="0" fillId="3" borderId="0" xfId="0" applyFill="1" applyAlignment="1">
      <alignment horizontal="left" vertical="center"/>
    </xf>
    <xf numFmtId="0" fontId="0" fillId="3" borderId="0" xfId="0" applyFill="1" applyAlignment="1" applyProtection="1">
      <alignment vertical="center"/>
      <protection locked="0"/>
    </xf>
    <xf numFmtId="0" fontId="3" fillId="2" borderId="0" xfId="0" applyFont="1" applyFill="1" applyAlignment="1">
      <alignment vertical="top" wrapText="1"/>
    </xf>
    <xf numFmtId="0" fontId="3" fillId="3" borderId="0" xfId="0" applyFont="1" applyFill="1" applyAlignment="1">
      <alignment horizontal="left" vertical="top" wrapText="1"/>
    </xf>
    <xf numFmtId="2" fontId="0" fillId="6" borderId="0" xfId="0" applyNumberFormat="1" applyFill="1"/>
    <xf numFmtId="0" fontId="0" fillId="3" borderId="0" xfId="0" applyFill="1" applyAlignment="1">
      <alignment vertical="top"/>
    </xf>
    <xf numFmtId="0" fontId="0" fillId="3" borderId="0" xfId="0" applyFill="1" applyAlignment="1">
      <alignment horizontal="left" vertical="top"/>
    </xf>
    <xf numFmtId="0" fontId="7" fillId="5" borderId="0" xfId="1">
      <protection locked="0"/>
    </xf>
    <xf numFmtId="0" fontId="3" fillId="3" borderId="0" xfId="0" applyFont="1" applyFill="1" applyAlignment="1">
      <alignment vertical="top" wrapText="1"/>
    </xf>
    <xf numFmtId="0" fontId="6" fillId="6" borderId="14" xfId="0" quotePrefix="1" applyFont="1" applyFill="1" applyBorder="1"/>
    <xf numFmtId="14" fontId="0" fillId="3" borderId="1" xfId="0" applyNumberFormat="1" applyFill="1" applyBorder="1"/>
    <xf numFmtId="0" fontId="0" fillId="3" borderId="1" xfId="0" applyFill="1" applyBorder="1" applyAlignment="1">
      <alignment wrapText="1"/>
    </xf>
    <xf numFmtId="14" fontId="1" fillId="3" borderId="0" xfId="0" applyNumberFormat="1" applyFont="1" applyFill="1" applyAlignment="1">
      <alignment horizontal="left" vertical="top"/>
    </xf>
    <xf numFmtId="10" fontId="12" fillId="6" borderId="1" xfId="2" applyNumberFormat="1" applyFill="1" applyBorder="1" applyAlignment="1">
      <alignment horizontal="right" vertical="center"/>
    </xf>
    <xf numFmtId="0" fontId="34" fillId="3" borderId="0" xfId="4" applyFill="1"/>
    <xf numFmtId="0" fontId="34" fillId="0" borderId="0" xfId="4"/>
    <xf numFmtId="0" fontId="0" fillId="3" borderId="0" xfId="0" applyFill="1" applyAlignment="1">
      <alignment horizontal="left" wrapText="1"/>
    </xf>
    <xf numFmtId="0" fontId="9" fillId="3" borderId="0" xfId="0" applyFont="1" applyFill="1" applyAlignment="1">
      <alignment horizontal="left" wrapText="1"/>
    </xf>
    <xf numFmtId="0" fontId="0" fillId="3" borderId="1" xfId="0" applyFill="1" applyBorder="1" applyAlignment="1">
      <alignment horizontal="left"/>
    </xf>
    <xf numFmtId="0" fontId="0" fillId="3" borderId="2" xfId="0" applyFill="1" applyBorder="1" applyAlignment="1">
      <alignment horizontal="left"/>
    </xf>
    <xf numFmtId="0" fontId="0" fillId="3" borderId="5" xfId="0" applyFill="1" applyBorder="1" applyAlignment="1">
      <alignment horizontal="left"/>
    </xf>
    <xf numFmtId="0" fontId="0" fillId="3" borderId="4" xfId="0" applyFill="1" applyBorder="1" applyAlignment="1">
      <alignment horizontal="center" vertical="center"/>
    </xf>
    <xf numFmtId="0" fontId="0" fillId="3" borderId="0" xfId="0" applyFill="1" applyAlignment="1">
      <alignment horizontal="center" vertical="center"/>
    </xf>
    <xf numFmtId="2" fontId="0" fillId="3" borderId="2" xfId="0" applyNumberFormat="1" applyFill="1" applyBorder="1" applyAlignment="1">
      <alignment horizontal="right" vertical="center"/>
    </xf>
    <xf numFmtId="2" fontId="0" fillId="3" borderId="3" xfId="0" applyNumberFormat="1" applyFill="1" applyBorder="1" applyAlignment="1">
      <alignment horizontal="right" vertical="center"/>
    </xf>
    <xf numFmtId="0" fontId="29" fillId="6" borderId="10" xfId="0" quotePrefix="1" applyFont="1" applyFill="1" applyBorder="1" applyAlignment="1">
      <alignment horizontal="left" vertical="top" wrapText="1"/>
    </xf>
    <xf numFmtId="0" fontId="29" fillId="6" borderId="10" xfId="0" applyFont="1" applyFill="1" applyBorder="1" applyAlignment="1">
      <alignment horizontal="left" vertical="top" wrapText="1"/>
    </xf>
    <xf numFmtId="0" fontId="29" fillId="6" borderId="7" xfId="0" applyFont="1" applyFill="1" applyBorder="1" applyAlignment="1">
      <alignment horizontal="left" vertical="top" wrapText="1"/>
    </xf>
    <xf numFmtId="0" fontId="29" fillId="6" borderId="4" xfId="0" applyFont="1" applyFill="1" applyBorder="1" applyAlignment="1">
      <alignment horizontal="left" vertical="top" wrapText="1"/>
    </xf>
    <xf numFmtId="0" fontId="29" fillId="6" borderId="9" xfId="0" applyFont="1" applyFill="1" applyBorder="1" applyAlignment="1">
      <alignment horizontal="left" vertical="top" wrapText="1"/>
    </xf>
    <xf numFmtId="0" fontId="7" fillId="5" borderId="0" xfId="1" applyAlignment="1">
      <alignment horizontal="center"/>
      <protection locked="0"/>
    </xf>
    <xf numFmtId="0" fontId="7" fillId="5" borderId="0" xfId="1" applyAlignment="1">
      <alignment horizontal="left"/>
      <protection locked="0"/>
    </xf>
    <xf numFmtId="0" fontId="7" fillId="5" borderId="0" xfId="1" applyAlignment="1">
      <alignment horizontal="left" vertical="top" wrapText="1"/>
      <protection locked="0"/>
    </xf>
    <xf numFmtId="0" fontId="3" fillId="3" borderId="0" xfId="0" applyFont="1" applyFill="1" applyAlignment="1">
      <alignment horizontal="left" vertical="top" wrapText="1"/>
    </xf>
    <xf numFmtId="0" fontId="0" fillId="3" borderId="0" xfId="0" applyFill="1" applyAlignment="1">
      <alignment horizontal="left" vertical="center" wrapText="1"/>
    </xf>
    <xf numFmtId="0" fontId="0" fillId="3" borderId="0" xfId="0" applyFill="1" applyAlignment="1">
      <alignment horizontal="left" vertical="top" wrapText="1"/>
    </xf>
    <xf numFmtId="0" fontId="1" fillId="3" borderId="0" xfId="0" applyFont="1" applyFill="1" applyAlignment="1">
      <alignment horizontal="left" vertical="top" wrapText="1"/>
    </xf>
    <xf numFmtId="0" fontId="1" fillId="3" borderId="0" xfId="0" applyFont="1" applyFill="1" applyAlignment="1">
      <alignment horizontal="left" vertical="top"/>
    </xf>
    <xf numFmtId="0" fontId="18" fillId="3" borderId="2" xfId="0" applyFont="1" applyFill="1" applyBorder="1" applyAlignment="1" applyProtection="1">
      <alignment horizontal="left"/>
      <protection locked="0"/>
    </xf>
    <xf numFmtId="0" fontId="18" fillId="3" borderId="5" xfId="0" applyFont="1" applyFill="1" applyBorder="1" applyAlignment="1" applyProtection="1">
      <alignment horizontal="left"/>
      <protection locked="0"/>
    </xf>
    <xf numFmtId="0" fontId="18" fillId="3" borderId="3" xfId="0" applyFont="1" applyFill="1" applyBorder="1" applyAlignment="1" applyProtection="1">
      <alignment horizontal="left"/>
      <protection locked="0"/>
    </xf>
    <xf numFmtId="0" fontId="8" fillId="3" borderId="0" xfId="0" applyFont="1" applyFill="1" applyAlignment="1">
      <alignment horizontal="left" vertical="top" wrapText="1"/>
    </xf>
    <xf numFmtId="0" fontId="3" fillId="3" borderId="0" xfId="0" applyFont="1" applyFill="1" applyAlignment="1" applyProtection="1">
      <alignment horizontal="left" vertical="top" wrapText="1"/>
      <protection locked="0"/>
    </xf>
    <xf numFmtId="0" fontId="1" fillId="3" borderId="0" xfId="0" applyFont="1" applyFill="1" applyAlignment="1" applyProtection="1">
      <alignment horizontal="left" vertical="top" wrapText="1"/>
      <protection locked="0"/>
    </xf>
    <xf numFmtId="0" fontId="5" fillId="0" borderId="14" xfId="0" applyFont="1" applyBorder="1" applyAlignment="1">
      <alignment horizontal="left" vertical="top" wrapText="1"/>
    </xf>
    <xf numFmtId="0" fontId="5" fillId="0" borderId="10"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4" xfId="0" applyFont="1" applyBorder="1" applyAlignment="1">
      <alignment horizontal="left" vertical="top" wrapText="1"/>
    </xf>
    <xf numFmtId="0" fontId="5" fillId="0" borderId="9" xfId="0" applyFont="1" applyBorder="1" applyAlignment="1">
      <alignment horizontal="left" vertical="top" wrapText="1"/>
    </xf>
    <xf numFmtId="0" fontId="0" fillId="3" borderId="1" xfId="0" applyFill="1" applyBorder="1" applyAlignment="1">
      <alignment horizontal="center"/>
    </xf>
    <xf numFmtId="0" fontId="2" fillId="3" borderId="1" xfId="0" applyFont="1" applyFill="1" applyBorder="1" applyAlignment="1">
      <alignment horizontal="left" vertical="center"/>
    </xf>
    <xf numFmtId="0" fontId="11" fillId="3" borderId="0" xfId="0" applyFont="1" applyFill="1" applyAlignment="1">
      <alignment horizontal="left" vertical="top" wrapText="1"/>
    </xf>
    <xf numFmtId="0" fontId="1" fillId="3" borderId="11" xfId="0" applyFont="1" applyFill="1" applyBorder="1" applyAlignment="1">
      <alignment horizontal="center" vertical="top"/>
    </xf>
    <xf numFmtId="0" fontId="1" fillId="3" borderId="12" xfId="0" applyFont="1" applyFill="1" applyBorder="1" applyAlignment="1">
      <alignment horizontal="center" vertical="top"/>
    </xf>
    <xf numFmtId="0" fontId="1" fillId="3" borderId="13" xfId="0" applyFont="1" applyFill="1" applyBorder="1" applyAlignment="1">
      <alignment horizontal="center" vertical="top"/>
    </xf>
    <xf numFmtId="0" fontId="25" fillId="0" borderId="14" xfId="0" applyFont="1" applyBorder="1" applyAlignment="1">
      <alignment horizontal="left" vertical="top" wrapText="1"/>
    </xf>
    <xf numFmtId="0" fontId="25" fillId="0" borderId="10" xfId="0" applyFont="1" applyBorder="1" applyAlignment="1">
      <alignment horizontal="left" vertical="top" wrapText="1"/>
    </xf>
    <xf numFmtId="0" fontId="25" fillId="0" borderId="7" xfId="0" applyFont="1" applyBorder="1" applyAlignment="1">
      <alignment horizontal="left" vertical="top" wrapText="1"/>
    </xf>
    <xf numFmtId="0" fontId="25" fillId="0" borderId="8" xfId="0" applyFont="1" applyBorder="1" applyAlignment="1">
      <alignment horizontal="left" vertical="top" wrapText="1"/>
    </xf>
    <xf numFmtId="0" fontId="25" fillId="0" borderId="4" xfId="0" applyFont="1" applyBorder="1" applyAlignment="1">
      <alignment horizontal="left" vertical="top" wrapText="1"/>
    </xf>
    <xf numFmtId="0" fontId="25" fillId="0" borderId="9" xfId="0" applyFont="1" applyBorder="1" applyAlignment="1">
      <alignment horizontal="left" vertical="top" wrapText="1"/>
    </xf>
    <xf numFmtId="0" fontId="0" fillId="3" borderId="2" xfId="0" applyFill="1" applyBorder="1" applyAlignment="1">
      <alignment horizontal="center"/>
    </xf>
    <xf numFmtId="0" fontId="0" fillId="3" borderId="5" xfId="0" applyFill="1" applyBorder="1" applyAlignment="1">
      <alignment horizontal="center"/>
    </xf>
    <xf numFmtId="0" fontId="0" fillId="3" borderId="3" xfId="0" applyFill="1" applyBorder="1" applyAlignment="1">
      <alignment horizontal="center"/>
    </xf>
    <xf numFmtId="0" fontId="2" fillId="3" borderId="1" xfId="0" applyFont="1" applyFill="1" applyBorder="1" applyAlignment="1">
      <alignment horizontal="left" vertical="center" wrapText="1"/>
    </xf>
    <xf numFmtId="0" fontId="0" fillId="3" borderId="0" xfId="0" applyFill="1" applyAlignment="1" applyProtection="1">
      <alignment horizontal="left" vertical="top" wrapText="1"/>
      <protection locked="0"/>
    </xf>
    <xf numFmtId="0" fontId="30" fillId="0" borderId="2" xfId="0" applyFont="1" applyBorder="1" applyAlignment="1">
      <alignment horizontal="left" vertical="center" wrapText="1"/>
    </xf>
    <xf numFmtId="0" fontId="30" fillId="0" borderId="5" xfId="0" applyFont="1" applyBorder="1" applyAlignment="1">
      <alignment horizontal="left" vertical="center" wrapText="1"/>
    </xf>
    <xf numFmtId="0" fontId="30" fillId="0" borderId="3" xfId="0" applyFont="1" applyBorder="1" applyAlignment="1">
      <alignment horizontal="left" vertical="center" wrapText="1"/>
    </xf>
    <xf numFmtId="0" fontId="33" fillId="3" borderId="8" xfId="0" applyFont="1" applyFill="1" applyBorder="1" applyAlignment="1" applyProtection="1">
      <alignment horizontal="left" vertical="center"/>
      <protection locked="0"/>
    </xf>
    <xf numFmtId="0" fontId="33" fillId="3" borderId="4" xfId="0" applyFont="1" applyFill="1" applyBorder="1" applyAlignment="1" applyProtection="1">
      <alignment horizontal="left" vertical="center"/>
      <protection locked="0"/>
    </xf>
    <xf numFmtId="0" fontId="33" fillId="3" borderId="9" xfId="0" applyFont="1" applyFill="1" applyBorder="1" applyAlignment="1" applyProtection="1">
      <alignment horizontal="left" vertical="center"/>
      <protection locked="0"/>
    </xf>
    <xf numFmtId="0" fontId="32" fillId="3" borderId="8" xfId="0" applyFont="1" applyFill="1" applyBorder="1" applyAlignment="1" applyProtection="1">
      <alignment horizontal="left" vertical="center"/>
      <protection locked="0"/>
    </xf>
    <xf numFmtId="0" fontId="32" fillId="3" borderId="4" xfId="0" applyFont="1" applyFill="1" applyBorder="1" applyAlignment="1" applyProtection="1">
      <alignment horizontal="left" vertical="center"/>
      <protection locked="0"/>
    </xf>
    <xf numFmtId="0" fontId="32" fillId="3" borderId="9" xfId="0" applyFont="1" applyFill="1" applyBorder="1" applyAlignment="1" applyProtection="1">
      <alignment horizontal="left" vertical="center"/>
      <protection locked="0"/>
    </xf>
    <xf numFmtId="20" fontId="32" fillId="3" borderId="8" xfId="0" applyNumberFormat="1" applyFont="1" applyFill="1" applyBorder="1" applyAlignment="1" applyProtection="1">
      <alignment horizontal="left" vertical="center"/>
      <protection locked="0"/>
    </xf>
    <xf numFmtId="0" fontId="30" fillId="3" borderId="4" xfId="0" applyFont="1" applyFill="1" applyBorder="1" applyAlignment="1" applyProtection="1">
      <alignment horizontal="left" vertical="center"/>
      <protection locked="0"/>
    </xf>
    <xf numFmtId="0" fontId="30" fillId="3" borderId="9" xfId="0" applyFont="1" applyFill="1" applyBorder="1" applyAlignment="1" applyProtection="1">
      <alignment horizontal="left" vertical="center"/>
      <protection locked="0"/>
    </xf>
  </cellXfs>
  <cellStyles count="5">
    <cellStyle name="Hyperkobling" xfId="4" builtinId="8"/>
    <cellStyle name="Inndata" xfId="1" builtinId="20" customBuiltin="1"/>
    <cellStyle name="Komma" xfId="3" builtinId="3"/>
    <cellStyle name="Normal" xfId="0" builtinId="0"/>
    <cellStyle name="Prosent" xfId="2" builtinId="5"/>
  </cellStyles>
  <dxfs count="3">
    <dxf>
      <font>
        <color theme="0"/>
      </font>
    </dxf>
    <dxf>
      <font>
        <color theme="0"/>
      </font>
      <fill>
        <patternFill>
          <bgColor theme="0"/>
        </patternFill>
      </fill>
      <border>
        <left/>
        <right/>
        <top/>
        <bottom/>
        <vertical/>
        <horizontal/>
      </border>
    </dxf>
    <dxf>
      <font>
        <color theme="0"/>
      </font>
      <fill>
        <patternFill>
          <bgColor theme="0"/>
        </patternFill>
      </fill>
      <border>
        <left/>
        <right/>
        <top/>
        <bottom/>
      </border>
    </dxf>
  </dxfs>
  <tableStyles count="0" defaultTableStyle="TableStyleMedium2" defaultPivotStyle="PivotStyleLight16"/>
  <colors>
    <mruColors>
      <color rgb="FF006964"/>
      <color rgb="FFFF7D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196745</xdr:colOff>
      <xdr:row>7</xdr:row>
      <xdr:rowOff>23996</xdr:rowOff>
    </xdr:to>
    <xdr:pic>
      <xdr:nvPicPr>
        <xdr:cNvPr id="3" name="Bil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90500" y="190500"/>
          <a:ext cx="1174750" cy="11593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71555</xdr:colOff>
      <xdr:row>1</xdr:row>
      <xdr:rowOff>14287</xdr:rowOff>
    </xdr:from>
    <xdr:to>
      <xdr:col>16</xdr:col>
      <xdr:colOff>756692</xdr:colOff>
      <xdr:row>2</xdr:row>
      <xdr:rowOff>1600200</xdr:rowOff>
    </xdr:to>
    <xdr:pic>
      <xdr:nvPicPr>
        <xdr:cNvPr id="5" name="Bild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58705" y="204787"/>
          <a:ext cx="6038187" cy="34718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265642</xdr:colOff>
      <xdr:row>7</xdr:row>
      <xdr:rowOff>16376</xdr:rowOff>
    </xdr:to>
    <xdr:pic>
      <xdr:nvPicPr>
        <xdr:cNvPr id="2" name="Bild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05740" y="182880"/>
          <a:ext cx="1218142" cy="11136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457200</xdr:colOff>
      <xdr:row>96</xdr:row>
      <xdr:rowOff>9525</xdr:rowOff>
    </xdr:from>
    <xdr:to>
      <xdr:col>14</xdr:col>
      <xdr:colOff>779962</xdr:colOff>
      <xdr:row>103</xdr:row>
      <xdr:rowOff>11975</xdr:rowOff>
    </xdr:to>
    <xdr:sp macro="" textlink="">
      <xdr:nvSpPr>
        <xdr:cNvPr id="2" name="TekstSylinder 1">
          <a:extLst>
            <a:ext uri="{FF2B5EF4-FFF2-40B4-BE49-F238E27FC236}">
              <a16:creationId xmlns:a16="http://schemas.microsoft.com/office/drawing/2014/main" id="{00000000-0008-0000-0300-000002000000}"/>
            </a:ext>
          </a:extLst>
        </xdr:cNvPr>
        <xdr:cNvSpPr txBox="1"/>
      </xdr:nvSpPr>
      <xdr:spPr>
        <a:xfrm>
          <a:off x="10144125" y="25622250"/>
          <a:ext cx="4913812" cy="1269275"/>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1100"/>
        </a:p>
        <a:p>
          <a:pPr algn="ctr"/>
          <a:r>
            <a:rPr lang="en-US" sz="1100"/>
            <a:t>Utslippsfaktor bio</a:t>
          </a:r>
          <a:r>
            <a:rPr lang="en-US" sz="1100" baseline="0"/>
            <a:t> (kg/liter)</a:t>
          </a:r>
        </a:p>
        <a:p>
          <a:pPr algn="ctr"/>
          <a:r>
            <a:rPr lang="en-US" sz="1100" baseline="0"/>
            <a:t>=</a:t>
          </a:r>
        </a:p>
        <a:p>
          <a:pPr algn="ctr"/>
          <a:r>
            <a:rPr lang="en-US" sz="1100" baseline="0">
              <a:solidFill>
                <a:schemeClr val="dk1"/>
              </a:solidFill>
              <a:effectLst/>
              <a:latin typeface="+mn-lt"/>
              <a:ea typeface="+mn-ea"/>
              <a:cs typeface="+mn-cs"/>
            </a:rPr>
            <a:t>Utslippsfaktor fossil (kg/liter)</a:t>
          </a:r>
          <a:endParaRPr lang="en-US">
            <a:effectLst/>
          </a:endParaRPr>
        </a:p>
        <a:p>
          <a:pPr algn="ctr"/>
          <a:r>
            <a:rPr lang="en-US" sz="1100" baseline="0">
              <a:solidFill>
                <a:schemeClr val="dk1"/>
              </a:solidFill>
              <a:effectLst/>
              <a:latin typeface="+mn-lt"/>
              <a:ea typeface="+mn-ea"/>
              <a:cs typeface="+mn-cs"/>
            </a:rPr>
            <a:t>* </a:t>
          </a:r>
          <a:endParaRPr lang="en-US">
            <a:effectLst/>
          </a:endParaRPr>
        </a:p>
        <a:p>
          <a:pPr algn="ctr"/>
          <a:r>
            <a:rPr lang="en-US" sz="1100" baseline="0"/>
            <a:t>(NCV bio*Tetthet bio)/(NCV fossil*Tetthet fossil)</a:t>
          </a:r>
        </a:p>
        <a:p>
          <a:pPr algn="ctr"/>
          <a:endParaRPr lang="en-US" sz="1100" baseline="0"/>
        </a:p>
        <a:p>
          <a:endParaRPr lang="en-US" sz="1100"/>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iljokommune.no/Temaoversikt/Klima/Klima--og-energiplanlegging/Bruk-av-statistikk-og-andre-tall/Framskrivninger-og-beskrivelse-av-trender/"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miljodirektoratet.no/publikasjoner/2020/april-2020/greenhouse-gas-emissions-1990-2018-national-inventory-report/"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2"/>
  <dimension ref="A2:AV147"/>
  <sheetViews>
    <sheetView tabSelected="1" topLeftCell="A16" zoomScale="80" zoomScaleNormal="80" workbookViewId="0">
      <selection activeCell="H20" sqref="H20"/>
    </sheetView>
  </sheetViews>
  <sheetFormatPr baseColWidth="10" defaultColWidth="11.44140625" defaultRowHeight="14.4" x14ac:dyDescent="0.3"/>
  <cols>
    <col min="1" max="1" width="2.6640625" style="1" customWidth="1"/>
    <col min="2" max="2" width="1" style="1" customWidth="1"/>
    <col min="3" max="3" width="13.88671875" style="1" customWidth="1"/>
    <col min="4" max="4" width="11.44140625" style="1" customWidth="1"/>
    <col min="5" max="5" width="19.33203125" style="1" customWidth="1"/>
    <col min="6" max="6" width="12" style="1" customWidth="1"/>
    <col min="7" max="7" width="18.44140625" style="1" customWidth="1"/>
    <col min="8" max="8" width="11.5546875" style="1" customWidth="1"/>
    <col min="9" max="9" width="25.6640625" style="1" customWidth="1"/>
    <col min="10" max="10" width="6" style="1" customWidth="1"/>
    <col min="11" max="11" width="14.109375" style="1" customWidth="1"/>
    <col min="12" max="12" width="15.33203125" style="1" customWidth="1"/>
    <col min="13" max="13" width="3.33203125" style="1" customWidth="1"/>
    <col min="14" max="14" width="25.6640625" style="1" customWidth="1"/>
    <col min="15" max="15" width="2" style="1" customWidth="1"/>
    <col min="16" max="16" width="8.5546875" style="1" customWidth="1"/>
    <col min="17" max="17" width="5.109375" style="1" customWidth="1"/>
    <col min="18" max="18" width="8.5546875" style="1" customWidth="1"/>
    <col min="19" max="19" width="25.88671875" style="1" customWidth="1"/>
    <col min="20" max="20" width="3.33203125" style="1" customWidth="1"/>
    <col min="21" max="21" width="6" style="1" customWidth="1"/>
    <col min="22" max="22" width="7.33203125" style="1" customWidth="1"/>
    <col min="23" max="23" width="11.44140625" style="1" customWidth="1"/>
    <col min="24" max="25" width="2.6640625" style="1" customWidth="1"/>
    <col min="26" max="26" width="11.44140625" style="4"/>
    <col min="27" max="16384" width="11.44140625" style="1"/>
  </cols>
  <sheetData>
    <row r="2" spans="2:26" ht="15" customHeight="1" x14ac:dyDescent="0.3">
      <c r="E2" s="128" t="s">
        <v>0</v>
      </c>
      <c r="F2" s="128"/>
      <c r="G2" s="128"/>
      <c r="O2" s="129" t="s">
        <v>1</v>
      </c>
      <c r="P2" s="129"/>
      <c r="Q2" s="129"/>
      <c r="R2" s="129"/>
      <c r="S2" s="129"/>
      <c r="T2" s="129"/>
      <c r="U2" s="129"/>
      <c r="V2" s="129"/>
      <c r="W2" s="129"/>
      <c r="X2" s="129"/>
    </row>
    <row r="3" spans="2:26" x14ac:dyDescent="0.3">
      <c r="E3" s="128"/>
      <c r="F3" s="128"/>
      <c r="G3" s="128"/>
      <c r="O3" s="129"/>
      <c r="P3" s="129"/>
      <c r="Q3" s="129"/>
      <c r="R3" s="129"/>
      <c r="S3" s="129"/>
      <c r="T3" s="129"/>
      <c r="U3" s="129"/>
      <c r="V3" s="129"/>
      <c r="W3" s="129"/>
      <c r="X3" s="129"/>
    </row>
    <row r="4" spans="2:26" x14ac:dyDescent="0.3">
      <c r="E4" s="128" t="s">
        <v>2</v>
      </c>
      <c r="F4" s="128"/>
      <c r="G4" s="128"/>
      <c r="O4" s="129"/>
      <c r="P4" s="129"/>
      <c r="Q4" s="129"/>
      <c r="R4" s="129"/>
      <c r="S4" s="129"/>
      <c r="T4" s="129"/>
      <c r="U4" s="129"/>
      <c r="V4" s="129"/>
      <c r="W4" s="129"/>
      <c r="X4" s="129"/>
    </row>
    <row r="5" spans="2:26" x14ac:dyDescent="0.3">
      <c r="E5" s="127"/>
      <c r="F5" s="127"/>
      <c r="G5" s="127"/>
      <c r="O5" s="129"/>
      <c r="P5" s="129"/>
      <c r="Q5" s="129"/>
      <c r="R5" s="129"/>
      <c r="S5" s="129"/>
      <c r="T5" s="129"/>
      <c r="U5" s="129"/>
      <c r="V5" s="129"/>
      <c r="W5" s="129"/>
      <c r="X5" s="129"/>
    </row>
    <row r="6" spans="2:26" x14ac:dyDescent="0.3">
      <c r="E6" s="128" t="s">
        <v>3</v>
      </c>
      <c r="F6" s="128"/>
      <c r="G6" s="128"/>
      <c r="O6" s="129"/>
      <c r="P6" s="129"/>
      <c r="Q6" s="129"/>
      <c r="R6" s="129"/>
      <c r="S6" s="129"/>
      <c r="T6" s="129"/>
      <c r="U6" s="129"/>
      <c r="V6" s="129"/>
      <c r="W6" s="129"/>
      <c r="X6" s="129"/>
    </row>
    <row r="7" spans="2:26" x14ac:dyDescent="0.3">
      <c r="E7" s="128"/>
      <c r="F7" s="128"/>
      <c r="G7" s="128"/>
      <c r="O7" s="129"/>
      <c r="P7" s="129"/>
      <c r="Q7" s="129"/>
      <c r="R7" s="129"/>
      <c r="S7" s="129"/>
      <c r="T7" s="129"/>
      <c r="U7" s="129"/>
      <c r="V7" s="129"/>
      <c r="W7" s="129"/>
      <c r="X7" s="129"/>
    </row>
    <row r="9" spans="2:26" x14ac:dyDescent="0.3">
      <c r="B9" s="3"/>
      <c r="C9" s="2" t="s">
        <v>4</v>
      </c>
      <c r="D9" s="2"/>
      <c r="E9" s="8" t="s">
        <v>5</v>
      </c>
      <c r="F9" s="2"/>
      <c r="G9" s="2"/>
      <c r="H9" s="2"/>
      <c r="I9" s="2"/>
      <c r="J9" s="2"/>
      <c r="K9" s="2"/>
      <c r="L9" s="2"/>
      <c r="M9" s="2"/>
      <c r="N9" s="2"/>
      <c r="O9" s="2"/>
      <c r="P9" s="2"/>
      <c r="Q9" s="2"/>
      <c r="R9" s="2"/>
      <c r="S9" s="2"/>
      <c r="T9" s="2"/>
      <c r="U9" s="2"/>
      <c r="V9" s="2"/>
      <c r="W9" s="2"/>
      <c r="X9" s="2"/>
      <c r="Z9" s="1"/>
    </row>
    <row r="10" spans="2:26" x14ac:dyDescent="0.3">
      <c r="B10" s="3"/>
      <c r="C10" s="2" t="s">
        <v>6</v>
      </c>
      <c r="D10" s="2"/>
      <c r="E10" s="8" t="s">
        <v>7</v>
      </c>
      <c r="F10" s="2"/>
      <c r="G10" s="2"/>
      <c r="H10" s="2"/>
      <c r="I10" s="2"/>
      <c r="J10" s="2"/>
      <c r="K10" s="2"/>
      <c r="L10" s="2"/>
      <c r="M10" s="2"/>
      <c r="N10" s="2"/>
      <c r="O10" s="2"/>
      <c r="P10" s="2"/>
      <c r="Q10" s="2"/>
      <c r="R10" s="2"/>
      <c r="S10" s="2"/>
      <c r="T10" s="2"/>
      <c r="U10" s="2"/>
      <c r="V10" s="2"/>
      <c r="W10" s="2"/>
      <c r="X10" s="2"/>
      <c r="Z10" s="1"/>
    </row>
    <row r="11" spans="2:26" x14ac:dyDescent="0.3">
      <c r="B11" s="3"/>
      <c r="C11" s="2" t="s">
        <v>8</v>
      </c>
      <c r="D11" s="2"/>
      <c r="E11" s="109">
        <v>44057</v>
      </c>
      <c r="F11" s="2"/>
      <c r="G11" s="2"/>
      <c r="H11" s="2"/>
      <c r="I11" s="2"/>
      <c r="J11" s="2"/>
      <c r="K11" s="2"/>
      <c r="L11" s="2"/>
      <c r="M11" s="2"/>
      <c r="N11" s="2"/>
      <c r="O11" s="2"/>
      <c r="P11" s="2"/>
      <c r="Q11" s="2"/>
      <c r="R11" s="2"/>
      <c r="S11" s="2"/>
      <c r="T11" s="2"/>
      <c r="U11" s="2"/>
      <c r="V11" s="2"/>
      <c r="W11" s="2"/>
      <c r="X11" s="2"/>
      <c r="Z11" s="1"/>
    </row>
    <row r="13" spans="2:26" ht="22.5" customHeight="1" x14ac:dyDescent="0.3">
      <c r="B13" s="3"/>
      <c r="C13" s="85" t="s">
        <v>9</v>
      </c>
      <c r="D13" s="5"/>
      <c r="E13" s="5"/>
      <c r="F13" s="5"/>
      <c r="G13" s="5"/>
      <c r="H13" s="5"/>
      <c r="I13" s="5"/>
      <c r="J13" s="11"/>
      <c r="K13" s="85" t="s">
        <v>10</v>
      </c>
      <c r="L13" s="5"/>
      <c r="M13" s="5"/>
      <c r="N13" s="2"/>
      <c r="O13" s="65"/>
      <c r="P13" s="65"/>
      <c r="Q13" s="65"/>
      <c r="R13" s="65"/>
      <c r="S13" s="65"/>
      <c r="T13" s="65"/>
      <c r="U13" s="65"/>
      <c r="V13" s="65"/>
      <c r="W13" s="65"/>
      <c r="X13" s="65"/>
      <c r="Z13" s="1"/>
    </row>
    <row r="14" spans="2:26" ht="15" customHeight="1" x14ac:dyDescent="0.3">
      <c r="B14" s="3"/>
      <c r="C14" s="130" t="s">
        <v>230</v>
      </c>
      <c r="D14" s="130"/>
      <c r="E14" s="130"/>
      <c r="F14" s="130"/>
      <c r="G14" s="130"/>
      <c r="H14" s="130"/>
      <c r="I14" s="130"/>
      <c r="J14" s="99"/>
      <c r="K14" s="101"/>
      <c r="L14" s="97" t="s">
        <v>11</v>
      </c>
      <c r="M14" s="105"/>
      <c r="N14" s="105"/>
      <c r="O14" s="105"/>
      <c r="P14" s="105"/>
      <c r="Q14" s="105"/>
      <c r="R14" s="105"/>
      <c r="S14" s="105"/>
      <c r="T14" s="105"/>
      <c r="U14" s="105"/>
      <c r="V14" s="105"/>
      <c r="W14" s="105"/>
      <c r="X14" s="105"/>
      <c r="Z14" s="1"/>
    </row>
    <row r="15" spans="2:26" x14ac:dyDescent="0.3">
      <c r="B15" s="3"/>
      <c r="C15" s="130"/>
      <c r="D15" s="130"/>
      <c r="E15" s="130"/>
      <c r="F15" s="130"/>
      <c r="G15" s="130"/>
      <c r="H15" s="130"/>
      <c r="I15" s="130"/>
      <c r="J15" s="99"/>
      <c r="K15" s="104"/>
      <c r="L15" s="97" t="s">
        <v>12</v>
      </c>
      <c r="M15" s="102"/>
      <c r="N15" s="102"/>
      <c r="O15" s="102"/>
      <c r="P15" s="103"/>
      <c r="Q15" s="100"/>
      <c r="R15" s="100"/>
      <c r="S15" s="100"/>
      <c r="T15" s="100"/>
      <c r="U15" s="100"/>
      <c r="V15" s="100"/>
      <c r="W15" s="100"/>
      <c r="X15" s="100"/>
      <c r="Z15" s="1"/>
    </row>
    <row r="16" spans="2:26" ht="21.75" customHeight="1" x14ac:dyDescent="0.3">
      <c r="B16" s="3"/>
      <c r="C16" s="130"/>
      <c r="D16" s="130"/>
      <c r="E16" s="130"/>
      <c r="F16" s="130"/>
      <c r="G16" s="130"/>
      <c r="H16" s="130"/>
      <c r="I16" s="130"/>
      <c r="J16" s="99"/>
      <c r="K16" s="130" t="s">
        <v>228</v>
      </c>
      <c r="L16" s="130"/>
      <c r="M16" s="130"/>
      <c r="N16" s="130"/>
      <c r="O16" s="130"/>
      <c r="P16" s="130"/>
      <c r="Q16" s="130"/>
      <c r="R16" s="130"/>
      <c r="S16" s="130"/>
      <c r="T16" s="130"/>
      <c r="U16" s="130"/>
      <c r="V16" s="130"/>
      <c r="W16" s="130"/>
      <c r="X16" s="130"/>
      <c r="Z16" s="1"/>
    </row>
    <row r="17" spans="2:26" ht="223.5" customHeight="1" x14ac:dyDescent="0.3">
      <c r="B17" s="3"/>
      <c r="C17" s="130"/>
      <c r="D17" s="130"/>
      <c r="E17" s="130"/>
      <c r="F17" s="130"/>
      <c r="G17" s="130"/>
      <c r="H17" s="130"/>
      <c r="I17" s="130"/>
      <c r="J17" s="99"/>
      <c r="K17" s="130"/>
      <c r="L17" s="130"/>
      <c r="M17" s="130"/>
      <c r="N17" s="130"/>
      <c r="O17" s="130"/>
      <c r="P17" s="130"/>
      <c r="Q17" s="130"/>
      <c r="R17" s="130"/>
      <c r="S17" s="130"/>
      <c r="T17" s="130"/>
      <c r="U17" s="130"/>
      <c r="V17" s="130"/>
      <c r="W17" s="130"/>
      <c r="X17" s="130"/>
      <c r="Z17" s="1"/>
    </row>
    <row r="18" spans="2:26" x14ac:dyDescent="0.3">
      <c r="Z18" s="1"/>
    </row>
    <row r="19" spans="2:26" ht="22.5" customHeight="1" x14ac:dyDescent="0.3">
      <c r="B19" s="3"/>
      <c r="C19" s="85" t="s">
        <v>13</v>
      </c>
      <c r="D19" s="5"/>
      <c r="E19" s="5"/>
      <c r="F19" s="5"/>
      <c r="G19" s="5"/>
      <c r="H19" s="5"/>
      <c r="I19" s="5"/>
      <c r="J19" s="5"/>
      <c r="K19" s="5"/>
      <c r="L19" s="5"/>
      <c r="M19" s="5"/>
      <c r="N19" s="6"/>
      <c r="O19" s="2"/>
      <c r="P19" s="2"/>
      <c r="Q19" s="2"/>
      <c r="R19" s="2"/>
      <c r="S19" s="2"/>
      <c r="T19" s="2"/>
      <c r="U19" s="2"/>
      <c r="V19" s="2"/>
      <c r="W19" s="2"/>
      <c r="X19" s="2"/>
      <c r="Z19" s="1"/>
    </row>
    <row r="20" spans="2:26" ht="15" customHeight="1" x14ac:dyDescent="0.3">
      <c r="B20" s="3"/>
      <c r="C20" s="14" t="s">
        <v>229</v>
      </c>
      <c r="D20" s="5"/>
      <c r="E20" s="5"/>
      <c r="F20" s="5"/>
      <c r="G20" s="5"/>
      <c r="H20" s="22"/>
      <c r="I20" s="5"/>
      <c r="J20" s="5"/>
      <c r="K20" s="5"/>
      <c r="L20" s="5"/>
      <c r="M20" s="5"/>
      <c r="N20" s="6"/>
      <c r="O20" s="2"/>
      <c r="P20" s="2"/>
      <c r="Q20" s="2"/>
      <c r="R20" s="2"/>
      <c r="S20" s="2"/>
      <c r="T20" s="2"/>
      <c r="U20" s="2"/>
      <c r="V20" s="2"/>
      <c r="W20" s="2"/>
      <c r="X20" s="2"/>
      <c r="Z20" s="1"/>
    </row>
    <row r="21" spans="2:26" ht="15" customHeight="1" x14ac:dyDescent="0.3">
      <c r="B21" s="3"/>
      <c r="C21" s="85"/>
      <c r="D21" s="5"/>
      <c r="E21" s="5"/>
      <c r="F21" s="5"/>
      <c r="G21" s="5"/>
      <c r="H21" s="5"/>
      <c r="I21" s="5"/>
      <c r="J21" s="5"/>
      <c r="K21" s="5"/>
      <c r="L21" s="5"/>
      <c r="M21" s="5"/>
      <c r="N21" s="6"/>
      <c r="O21" s="2"/>
      <c r="P21" s="2"/>
      <c r="Q21" s="2"/>
      <c r="R21" s="2"/>
      <c r="S21" s="2"/>
      <c r="T21" s="2"/>
      <c r="U21" s="2"/>
      <c r="V21" s="2"/>
      <c r="W21" s="2"/>
      <c r="X21" s="2"/>
      <c r="Z21" s="1"/>
    </row>
    <row r="22" spans="2:26" ht="22.5" customHeight="1" x14ac:dyDescent="0.3">
      <c r="B22" s="3"/>
      <c r="C22" s="85" t="s">
        <v>14</v>
      </c>
      <c r="D22" s="5"/>
      <c r="E22" s="5"/>
      <c r="F22" s="5"/>
      <c r="G22" s="5"/>
      <c r="H22" s="5"/>
      <c r="I22" s="5"/>
      <c r="J22" s="5"/>
      <c r="K22" s="5"/>
      <c r="L22" s="5"/>
      <c r="M22" s="5"/>
      <c r="N22" s="6"/>
      <c r="O22" s="2"/>
      <c r="P22" s="2"/>
      <c r="Q22" s="2"/>
      <c r="R22" s="2"/>
      <c r="S22" s="2"/>
      <c r="T22" s="2"/>
      <c r="U22" s="2"/>
      <c r="V22" s="2"/>
      <c r="W22" s="2"/>
      <c r="X22" s="2"/>
      <c r="Z22" s="1"/>
    </row>
    <row r="23" spans="2:26" ht="15" customHeight="1" x14ac:dyDescent="0.3">
      <c r="B23" s="3"/>
      <c r="C23" s="10" t="s">
        <v>15</v>
      </c>
      <c r="D23" s="5"/>
      <c r="E23" s="5"/>
      <c r="F23" s="5"/>
      <c r="G23" s="5"/>
      <c r="H23" s="5"/>
      <c r="I23" s="5" t="s">
        <v>224</v>
      </c>
      <c r="J23" s="35" t="s">
        <v>16</v>
      </c>
      <c r="K23" s="5"/>
      <c r="L23" s="2"/>
      <c r="M23" s="6"/>
      <c r="N23" s="5" t="s">
        <v>225</v>
      </c>
      <c r="O23" s="2"/>
      <c r="P23" s="2"/>
      <c r="Q23" s="2"/>
      <c r="R23" s="2"/>
      <c r="S23" s="5" t="s">
        <v>226</v>
      </c>
      <c r="T23" s="2"/>
      <c r="U23" s="2"/>
      <c r="V23" s="15"/>
      <c r="W23" s="2"/>
      <c r="X23" s="2"/>
      <c r="Z23" s="1"/>
    </row>
    <row r="24" spans="2:26" x14ac:dyDescent="0.3">
      <c r="B24" s="3"/>
      <c r="C24" s="131" t="s">
        <v>221</v>
      </c>
      <c r="D24" s="131"/>
      <c r="E24" s="131"/>
      <c r="F24" s="131"/>
      <c r="G24" s="131"/>
      <c r="H24" s="5"/>
      <c r="I24" s="22"/>
      <c r="J24" s="5"/>
      <c r="K24" s="5"/>
      <c r="L24" s="17"/>
      <c r="M24" s="5"/>
      <c r="N24" s="22" t="s">
        <v>17</v>
      </c>
      <c r="O24" s="5"/>
      <c r="P24" s="2"/>
      <c r="Q24" s="2"/>
      <c r="R24" s="2"/>
      <c r="S24" s="22"/>
      <c r="T24" s="5"/>
      <c r="U24" s="2"/>
      <c r="V24" s="2"/>
      <c r="W24" s="2"/>
      <c r="X24" s="2"/>
      <c r="Z24" s="1"/>
    </row>
    <row r="25" spans="2:26" ht="15" customHeight="1" x14ac:dyDescent="0.3">
      <c r="B25" s="3"/>
      <c r="C25" s="131" t="s">
        <v>222</v>
      </c>
      <c r="D25" s="131"/>
      <c r="E25" s="131"/>
      <c r="F25" s="131"/>
      <c r="G25" s="131"/>
      <c r="H25" s="5"/>
      <c r="I25" s="22"/>
      <c r="J25" s="5"/>
      <c r="K25" s="5"/>
      <c r="L25" s="17"/>
      <c r="M25" s="6"/>
      <c r="N25" s="22"/>
      <c r="O25" s="5"/>
      <c r="P25" s="2"/>
      <c r="Q25" s="2"/>
      <c r="R25" s="2"/>
      <c r="S25" s="22"/>
      <c r="T25" s="5"/>
      <c r="U25" s="2"/>
      <c r="V25" s="2"/>
      <c r="W25" s="2"/>
      <c r="X25" s="2"/>
      <c r="Z25" s="1"/>
    </row>
    <row r="26" spans="2:26" ht="15" customHeight="1" x14ac:dyDescent="0.35">
      <c r="B26" s="3"/>
      <c r="C26" s="131" t="s">
        <v>223</v>
      </c>
      <c r="D26" s="131"/>
      <c r="E26" s="131"/>
      <c r="F26" s="131"/>
      <c r="G26" s="131"/>
      <c r="H26" s="5"/>
      <c r="I26" s="37">
        <f>IFERROR(VLOOKUP($I$24&amp;$I$25,UTSLIPPSFAKTORER_FØR,6,FALSE),0)</f>
        <v>0</v>
      </c>
      <c r="J26" s="2" t="s">
        <v>18</v>
      </c>
      <c r="K26" s="5"/>
      <c r="L26" s="17"/>
      <c r="M26" s="5"/>
      <c r="N26" s="37">
        <f>IFERROR(VLOOKUP($N$24&amp;$N$25,UTSLIPPSFAKTORER_FØR,6,FALSE),0)</f>
        <v>0</v>
      </c>
      <c r="O26" s="2" t="s">
        <v>18</v>
      </c>
      <c r="P26" s="2"/>
      <c r="Q26" s="2"/>
      <c r="R26" s="2"/>
      <c r="S26" s="37">
        <f>IFERROR(VLOOKUP($S$24&amp;$S$25,UTSLIPPSFAKTORER_FØR,6,FALSE),0)</f>
        <v>0</v>
      </c>
      <c r="T26" s="2" t="s">
        <v>18</v>
      </c>
      <c r="U26" s="2"/>
      <c r="V26" s="2"/>
      <c r="W26" s="2"/>
      <c r="X26" s="2"/>
      <c r="Z26" s="1"/>
    </row>
    <row r="27" spans="2:26" ht="15" customHeight="1" x14ac:dyDescent="0.3">
      <c r="B27" s="3"/>
      <c r="C27" s="113" t="s">
        <v>19</v>
      </c>
      <c r="D27" s="113"/>
      <c r="E27" s="113"/>
      <c r="F27" s="113"/>
      <c r="G27" s="113"/>
      <c r="H27" s="5"/>
      <c r="I27" s="59"/>
      <c r="J27" s="2" t="s">
        <v>20</v>
      </c>
      <c r="K27" s="5"/>
      <c r="L27" s="5"/>
      <c r="M27" s="5"/>
      <c r="N27" s="59"/>
      <c r="O27" s="2" t="s">
        <v>20</v>
      </c>
      <c r="P27" s="2"/>
      <c r="Q27" s="2"/>
      <c r="R27" s="2"/>
      <c r="S27" s="59"/>
      <c r="T27" s="2" t="s">
        <v>20</v>
      </c>
      <c r="U27" s="2"/>
      <c r="V27" s="2"/>
      <c r="W27" s="2"/>
      <c r="X27" s="2"/>
      <c r="Z27" s="1"/>
    </row>
    <row r="28" spans="2:26" x14ac:dyDescent="0.3">
      <c r="B28" s="3"/>
      <c r="C28" s="113" t="s">
        <v>21</v>
      </c>
      <c r="D28" s="113"/>
      <c r="E28" s="113"/>
      <c r="F28" s="113"/>
      <c r="G28" s="113"/>
      <c r="H28" s="5"/>
      <c r="I28" s="60" t="str">
        <f>IFERROR(Skjult!$M$54,"-")</f>
        <v>-</v>
      </c>
      <c r="J28" s="2" t="s">
        <v>22</v>
      </c>
      <c r="K28" s="5"/>
      <c r="L28" s="5"/>
      <c r="M28" s="6"/>
      <c r="N28" s="60" t="e">
        <f>Skjult!$M$55</f>
        <v>#N/A</v>
      </c>
      <c r="O28" s="2" t="s">
        <v>22</v>
      </c>
      <c r="P28" s="2"/>
      <c r="Q28" s="2"/>
      <c r="R28" s="2"/>
      <c r="S28" s="60" t="e">
        <f>Skjult!$M$56</f>
        <v>#N/A</v>
      </c>
      <c r="T28" s="2" t="s">
        <v>22</v>
      </c>
      <c r="U28" s="2"/>
      <c r="V28" s="2"/>
      <c r="W28" s="2"/>
      <c r="X28" s="2"/>
      <c r="Z28" s="1"/>
    </row>
    <row r="29" spans="2:26" ht="15" customHeight="1" x14ac:dyDescent="0.3">
      <c r="B29" s="3"/>
      <c r="C29" s="113" t="s">
        <v>23</v>
      </c>
      <c r="D29" s="113"/>
      <c r="E29" s="113"/>
      <c r="F29" s="113"/>
      <c r="G29" s="113"/>
      <c r="H29" s="5"/>
      <c r="I29" s="60">
        <f>$I$26*$I$27/1000</f>
        <v>0</v>
      </c>
      <c r="J29" s="84" t="s">
        <v>24</v>
      </c>
      <c r="K29" s="5"/>
      <c r="L29" s="5"/>
      <c r="M29" s="6"/>
      <c r="N29" s="60">
        <f>$N$26*$N$27/1000</f>
        <v>0</v>
      </c>
      <c r="O29" s="84" t="s">
        <v>24</v>
      </c>
      <c r="P29" s="2"/>
      <c r="Q29" s="2"/>
      <c r="R29" s="2"/>
      <c r="S29" s="60">
        <f>$S$26*$S$27/1000</f>
        <v>0</v>
      </c>
      <c r="T29" s="84" t="s">
        <v>24</v>
      </c>
      <c r="U29" s="2"/>
      <c r="V29" s="2"/>
      <c r="W29" s="2"/>
      <c r="X29" s="2"/>
      <c r="Z29" s="1"/>
    </row>
    <row r="30" spans="2:26" ht="8.25" customHeight="1" x14ac:dyDescent="0.3">
      <c r="B30" s="3"/>
      <c r="C30" s="5"/>
      <c r="D30" s="5"/>
      <c r="E30" s="5"/>
      <c r="F30" s="5"/>
      <c r="G30" s="5"/>
      <c r="H30" s="5"/>
      <c r="I30" s="5"/>
      <c r="J30" s="5"/>
      <c r="K30" s="5"/>
      <c r="L30" s="5"/>
      <c r="M30" s="6"/>
      <c r="N30" s="5"/>
      <c r="O30" s="5"/>
      <c r="P30" s="2"/>
      <c r="Q30" s="2"/>
      <c r="R30" s="2"/>
      <c r="S30" s="5"/>
      <c r="T30" s="5"/>
      <c r="U30" s="2"/>
      <c r="V30" s="2"/>
      <c r="W30" s="2"/>
      <c r="X30" s="2"/>
      <c r="Z30" s="1"/>
    </row>
    <row r="31" spans="2:26" x14ac:dyDescent="0.3">
      <c r="B31" s="3"/>
      <c r="C31" s="10" t="s">
        <v>25</v>
      </c>
      <c r="D31" s="2"/>
      <c r="E31" s="2"/>
      <c r="F31" s="2"/>
      <c r="G31" s="2"/>
      <c r="H31" s="2"/>
      <c r="I31" s="2"/>
      <c r="J31" s="2"/>
      <c r="K31" s="2"/>
      <c r="L31" s="2"/>
      <c r="M31" s="2"/>
      <c r="N31" s="2"/>
      <c r="O31" s="2"/>
      <c r="P31" s="2"/>
      <c r="Q31" s="2"/>
      <c r="R31" s="2"/>
      <c r="S31" s="2"/>
      <c r="T31" s="2"/>
      <c r="U31" s="2"/>
      <c r="V31" s="2"/>
      <c r="W31" s="2"/>
      <c r="X31" s="2"/>
      <c r="Z31" s="1"/>
    </row>
    <row r="32" spans="2:26" x14ac:dyDescent="0.3">
      <c r="B32" s="3"/>
      <c r="C32" s="113" t="s">
        <v>26</v>
      </c>
      <c r="D32" s="113"/>
      <c r="E32" s="113"/>
      <c r="F32" s="113"/>
      <c r="G32" s="113"/>
      <c r="H32" s="2"/>
      <c r="I32" s="23"/>
      <c r="J32" s="14" t="str">
        <f>IFERROR(VLOOKUP($I$24&amp;$I$25,UTSLIPPSFAKTORER_FØR,5,FALSE),"")</f>
        <v/>
      </c>
      <c r="K32" s="2"/>
      <c r="L32" s="18"/>
      <c r="M32" s="2"/>
      <c r="N32" s="23"/>
      <c r="O32" s="14" t="str">
        <f>IFERROR(VLOOKUP($N$24&amp;$N$25,UTSLIPPSFAKTORER_FØR,5,FALSE),"")</f>
        <v/>
      </c>
      <c r="P32" s="67"/>
      <c r="Q32" s="67"/>
      <c r="R32" s="67"/>
      <c r="S32" s="23"/>
      <c r="T32" s="14" t="str">
        <f>IFERROR(VLOOKUP($S$24&amp;$S$25,UTSLIPPSFAKTORER_FØR,5,FALSE),"")</f>
        <v/>
      </c>
      <c r="U32" s="67"/>
      <c r="V32" s="2"/>
      <c r="W32" s="2"/>
      <c r="X32" s="2"/>
      <c r="Z32" s="1"/>
    </row>
    <row r="33" spans="2:26" x14ac:dyDescent="0.3">
      <c r="B33" s="3"/>
      <c r="C33" s="113" t="s">
        <v>27</v>
      </c>
      <c r="D33" s="113"/>
      <c r="E33" s="113"/>
      <c r="F33" s="113"/>
      <c r="G33" s="113"/>
      <c r="H33" s="2"/>
      <c r="I33" s="37" t="str">
        <f>IFERROR(Skjult!$N$66,"-")</f>
        <v>-</v>
      </c>
      <c r="J33" s="2" t="s">
        <v>28</v>
      </c>
      <c r="K33" s="2"/>
      <c r="L33" s="17"/>
      <c r="M33" s="2"/>
      <c r="N33" s="37" t="e">
        <f>Skjult!$N$67</f>
        <v>#N/A</v>
      </c>
      <c r="O33" s="2" t="s">
        <v>28</v>
      </c>
      <c r="P33" s="67"/>
      <c r="Q33" s="67"/>
      <c r="R33" s="67"/>
      <c r="S33" s="37" t="e">
        <f>Skjult!$N$68</f>
        <v>#N/A</v>
      </c>
      <c r="T33" s="2" t="s">
        <v>28</v>
      </c>
      <c r="U33" s="67"/>
      <c r="V33" s="2"/>
      <c r="W33" s="2"/>
      <c r="X33" s="2"/>
      <c r="Z33" s="1"/>
    </row>
    <row r="34" spans="2:26" x14ac:dyDescent="0.3">
      <c r="B34" s="3"/>
      <c r="C34" s="113" t="s">
        <v>29</v>
      </c>
      <c r="D34" s="113"/>
      <c r="E34" s="113"/>
      <c r="F34" s="113"/>
      <c r="G34" s="113"/>
      <c r="H34" s="2"/>
      <c r="I34" s="60" t="str">
        <f>IFERROR(Skjult!$M$66,"-")</f>
        <v>-</v>
      </c>
      <c r="J34" s="2" t="s">
        <v>20</v>
      </c>
      <c r="K34" s="2"/>
      <c r="L34" s="5"/>
      <c r="M34" s="2"/>
      <c r="N34" s="60" t="e">
        <f>Skjult!$M$67</f>
        <v>#N/A</v>
      </c>
      <c r="O34" s="2" t="s">
        <v>20</v>
      </c>
      <c r="P34" s="67"/>
      <c r="Q34" s="67"/>
      <c r="R34" s="67"/>
      <c r="S34" s="60" t="e">
        <f>Skjult!$M$68</f>
        <v>#N/A</v>
      </c>
      <c r="T34" s="2" t="s">
        <v>20</v>
      </c>
      <c r="U34" s="67"/>
      <c r="V34" s="2"/>
      <c r="W34" s="2"/>
      <c r="X34" s="2"/>
      <c r="Z34" s="1"/>
    </row>
    <row r="35" spans="2:26" ht="15" customHeight="1" x14ac:dyDescent="0.3">
      <c r="B35" s="3"/>
      <c r="C35" s="113" t="s">
        <v>30</v>
      </c>
      <c r="D35" s="113"/>
      <c r="E35" s="113"/>
      <c r="F35" s="113"/>
      <c r="G35" s="113"/>
      <c r="H35" s="2"/>
      <c r="I35" s="60" t="str">
        <f>IFERROR($I$33*$I$34/1000,"-")</f>
        <v>-</v>
      </c>
      <c r="J35" s="84" t="s">
        <v>24</v>
      </c>
      <c r="K35" s="2"/>
      <c r="L35" s="5"/>
      <c r="M35" s="2"/>
      <c r="N35" s="60" t="e">
        <f>$N$33*$N$34/1000</f>
        <v>#N/A</v>
      </c>
      <c r="O35" s="84" t="s">
        <v>24</v>
      </c>
      <c r="P35" s="2"/>
      <c r="Q35" s="2"/>
      <c r="R35" s="2"/>
      <c r="S35" s="60" t="e">
        <f>$S$33*$S$34/1000</f>
        <v>#N/A</v>
      </c>
      <c r="T35" s="84" t="s">
        <v>24</v>
      </c>
      <c r="U35" s="2"/>
      <c r="V35" s="2"/>
      <c r="W35" s="2"/>
      <c r="X35" s="2"/>
      <c r="Z35" s="1"/>
    </row>
    <row r="36" spans="2:26" ht="15" customHeight="1" x14ac:dyDescent="0.3">
      <c r="B36" s="3"/>
      <c r="C36" s="2"/>
      <c r="D36" s="2"/>
      <c r="E36" s="2"/>
      <c r="F36" s="2"/>
      <c r="G36" s="2"/>
      <c r="H36" s="2"/>
      <c r="I36" s="2"/>
      <c r="J36" s="2"/>
      <c r="K36" s="2"/>
      <c r="L36" s="2"/>
      <c r="M36" s="2"/>
      <c r="N36" s="2"/>
      <c r="O36" s="2"/>
      <c r="P36" s="2"/>
      <c r="Q36" s="2"/>
      <c r="R36" s="2"/>
      <c r="S36" s="2"/>
      <c r="T36" s="2"/>
      <c r="U36" s="2"/>
      <c r="V36" s="2"/>
      <c r="W36" s="2"/>
      <c r="X36" s="2"/>
      <c r="Z36" s="1"/>
    </row>
    <row r="37" spans="2:26" x14ac:dyDescent="0.3">
      <c r="B37" s="3"/>
      <c r="C37" s="114" t="s">
        <v>31</v>
      </c>
      <c r="D37" s="114"/>
      <c r="E37" s="114"/>
      <c r="F37" s="114"/>
      <c r="G37" s="114"/>
      <c r="H37" s="2"/>
      <c r="I37" s="2"/>
      <c r="J37" s="2"/>
      <c r="K37" s="2"/>
      <c r="L37" s="2"/>
      <c r="M37" s="2"/>
      <c r="N37" s="2"/>
      <c r="O37" s="2"/>
      <c r="P37" s="2"/>
      <c r="Q37" s="2"/>
      <c r="R37" s="2"/>
      <c r="S37" s="2"/>
      <c r="T37" s="2"/>
      <c r="U37" s="2"/>
      <c r="V37" s="2"/>
      <c r="W37" s="2"/>
      <c r="X37" s="2"/>
      <c r="Y37" s="88"/>
      <c r="Z37" s="1"/>
    </row>
    <row r="38" spans="2:26" x14ac:dyDescent="0.3">
      <c r="B38" s="3"/>
      <c r="C38" s="2"/>
      <c r="D38" s="2"/>
      <c r="E38" s="2"/>
      <c r="F38" s="2"/>
      <c r="G38" s="2"/>
      <c r="H38" s="2"/>
      <c r="I38" s="2"/>
      <c r="J38" s="17"/>
      <c r="K38" s="2"/>
      <c r="L38" s="2"/>
      <c r="M38" s="2"/>
      <c r="N38" s="2"/>
      <c r="O38" s="2"/>
      <c r="P38" s="2"/>
      <c r="Q38" s="2"/>
      <c r="R38" s="2"/>
      <c r="S38" s="2"/>
      <c r="T38" s="2"/>
      <c r="U38" s="2"/>
      <c r="V38" s="2"/>
      <c r="W38" s="2"/>
      <c r="X38" s="2"/>
      <c r="Y38" s="88"/>
      <c r="Z38" s="1"/>
    </row>
    <row r="39" spans="2:26" ht="15" customHeight="1" x14ac:dyDescent="0.3">
      <c r="B39" s="3"/>
      <c r="C39" s="2"/>
      <c r="D39" s="2"/>
      <c r="E39" s="2"/>
      <c r="F39" s="2"/>
      <c r="G39" s="2"/>
      <c r="H39" s="2"/>
      <c r="I39" s="106" t="str">
        <f>IF(IFERROR(MATCH(FALSE,Skjult!$D$115:$D$118,0),0)&gt;0,"ERROR","")</f>
        <v/>
      </c>
      <c r="J39" s="122" t="str">
        <f>IFERROR(VLOOKUP(FALSE,Skjult!$D$115:$E$118,2,FALSE),"")</f>
        <v/>
      </c>
      <c r="K39" s="123"/>
      <c r="L39" s="123"/>
      <c r="M39" s="123"/>
      <c r="N39" s="123"/>
      <c r="O39" s="123"/>
      <c r="P39" s="123"/>
      <c r="Q39" s="123"/>
      <c r="R39" s="123"/>
      <c r="S39" s="124"/>
      <c r="T39" s="93"/>
      <c r="U39" s="93"/>
      <c r="V39" s="2"/>
      <c r="W39" s="2"/>
      <c r="X39" s="2"/>
      <c r="Y39" s="88"/>
      <c r="Z39" s="1"/>
    </row>
    <row r="40" spans="2:26" s="89" customFormat="1" ht="21.75" customHeight="1" x14ac:dyDescent="0.3">
      <c r="B40" s="90"/>
      <c r="C40" s="15"/>
      <c r="D40" s="91"/>
      <c r="E40" s="15"/>
      <c r="F40" s="15"/>
      <c r="G40" s="15"/>
      <c r="H40" s="15"/>
      <c r="I40" s="92"/>
      <c r="J40" s="125"/>
      <c r="K40" s="125"/>
      <c r="L40" s="125"/>
      <c r="M40" s="125"/>
      <c r="N40" s="125"/>
      <c r="O40" s="125"/>
      <c r="P40" s="125"/>
      <c r="Q40" s="125"/>
      <c r="R40" s="125"/>
      <c r="S40" s="126"/>
      <c r="T40" s="93"/>
      <c r="U40" s="93"/>
      <c r="V40" s="15"/>
      <c r="W40" s="15"/>
      <c r="X40" s="15"/>
    </row>
    <row r="41" spans="2:26" x14ac:dyDescent="0.3">
      <c r="B41" s="3"/>
      <c r="C41" s="2"/>
      <c r="D41" s="2"/>
      <c r="E41" s="2"/>
      <c r="F41" s="2"/>
      <c r="G41" s="2"/>
      <c r="H41" s="2"/>
      <c r="I41" s="2"/>
      <c r="J41" s="2"/>
      <c r="K41" s="2"/>
      <c r="L41" s="2"/>
      <c r="M41" s="2"/>
      <c r="N41" s="2"/>
      <c r="O41" s="2"/>
      <c r="P41" s="2"/>
      <c r="Q41" s="2"/>
      <c r="R41" s="2"/>
      <c r="S41" s="2"/>
      <c r="T41" s="2"/>
      <c r="U41" s="2"/>
      <c r="V41" s="2"/>
      <c r="W41" s="2"/>
      <c r="X41" s="2"/>
      <c r="Z41" s="1"/>
    </row>
    <row r="42" spans="2:26" ht="15" customHeight="1" x14ac:dyDescent="0.3">
      <c r="B42" s="3"/>
      <c r="C42" s="2"/>
      <c r="D42" s="2"/>
      <c r="E42" s="2"/>
      <c r="F42" s="2"/>
      <c r="G42" s="2"/>
      <c r="H42" s="2"/>
      <c r="I42" s="2"/>
      <c r="J42" s="2"/>
      <c r="K42" s="2"/>
      <c r="L42" s="2"/>
      <c r="M42" s="2"/>
      <c r="N42" s="2"/>
      <c r="O42" s="2"/>
      <c r="P42" s="2"/>
      <c r="Q42" s="2"/>
      <c r="R42" s="2"/>
      <c r="S42" s="2"/>
      <c r="T42" s="2"/>
      <c r="U42" s="2"/>
      <c r="V42" s="2"/>
      <c r="W42" s="2"/>
      <c r="X42" s="2"/>
      <c r="Z42" s="1"/>
    </row>
    <row r="43" spans="2:26" x14ac:dyDescent="0.3">
      <c r="Z43" s="1"/>
    </row>
    <row r="44" spans="2:26" ht="22.5" customHeight="1" x14ac:dyDescent="0.3">
      <c r="B44" s="3"/>
      <c r="C44" s="85" t="s">
        <v>32</v>
      </c>
      <c r="D44" s="5"/>
      <c r="E44" s="5"/>
      <c r="F44" s="5"/>
      <c r="G44" s="5"/>
      <c r="H44" s="5"/>
      <c r="I44" s="5"/>
      <c r="J44" s="5"/>
      <c r="K44" s="5"/>
      <c r="L44" s="5"/>
      <c r="M44" s="5"/>
      <c r="N44" s="2"/>
      <c r="O44" s="2"/>
      <c r="P44" s="2"/>
      <c r="Q44" s="2"/>
      <c r="R44" s="2"/>
      <c r="S44" s="2"/>
      <c r="T44" s="2"/>
      <c r="U44" s="2"/>
      <c r="V44" s="2"/>
      <c r="W44" s="2"/>
      <c r="X44" s="2"/>
      <c r="Z44" s="1"/>
    </row>
    <row r="45" spans="2:26" ht="15" customHeight="1" x14ac:dyDescent="0.3">
      <c r="B45" s="13"/>
      <c r="C45" s="58"/>
      <c r="D45" s="58"/>
      <c r="E45" s="58"/>
      <c r="F45" s="2"/>
      <c r="G45" s="118" t="s">
        <v>33</v>
      </c>
      <c r="H45" s="118"/>
      <c r="I45" s="118" t="s">
        <v>34</v>
      </c>
      <c r="J45" s="118"/>
      <c r="K45" s="118" t="s">
        <v>35</v>
      </c>
      <c r="L45" s="118"/>
      <c r="M45" s="118" t="s">
        <v>36</v>
      </c>
      <c r="N45" s="118"/>
      <c r="O45" s="119"/>
      <c r="P45" s="2"/>
      <c r="Q45" s="2"/>
      <c r="R45" s="2"/>
      <c r="S45" s="15"/>
      <c r="T45" s="2"/>
      <c r="U45" s="2"/>
      <c r="V45" s="2"/>
      <c r="W45" s="2"/>
      <c r="X45" s="2"/>
      <c r="Z45" s="1"/>
    </row>
    <row r="46" spans="2:26" ht="15.6" x14ac:dyDescent="0.35">
      <c r="B46" s="3"/>
      <c r="C46" s="58"/>
      <c r="D46" s="115" t="s">
        <v>37</v>
      </c>
      <c r="E46" s="115"/>
      <c r="F46" s="116"/>
      <c r="G46" s="120" t="str">
        <f>IFERROR(SUMPRODUCT(Skjult!$F$54:$F$56,Skjult!$N$54:$N$56)/1000,"-")</f>
        <v>-</v>
      </c>
      <c r="H46" s="121"/>
      <c r="I46" s="120" t="str">
        <f>IFERROR(SUMPRODUCT(Skjult!$F$54:$F$56,Skjult!$O$54:$O$56)/1000,"-")</f>
        <v>-</v>
      </c>
      <c r="J46" s="121"/>
      <c r="K46" s="120" t="str">
        <f>IFERROR(SUMPRODUCT(Skjult!$F$54:$F$56,Skjult!$P$54:$P$56)/1000,"-")</f>
        <v>-</v>
      </c>
      <c r="L46" s="121"/>
      <c r="M46" s="120" t="str">
        <f>IFERROR(SUMPRODUCT(Skjult!$F$54:$F$56,Skjult!$Q$54:$Q$56)/1000,"-")</f>
        <v>-</v>
      </c>
      <c r="N46" s="121"/>
      <c r="O46" s="2" t="s">
        <v>24</v>
      </c>
      <c r="P46" s="2"/>
      <c r="Q46" s="9"/>
      <c r="R46" s="9"/>
      <c r="S46" s="9"/>
      <c r="T46" s="2"/>
      <c r="U46" s="2"/>
      <c r="V46" s="2"/>
      <c r="W46" s="2"/>
      <c r="X46" s="2"/>
      <c r="Z46" s="1"/>
    </row>
    <row r="47" spans="2:26" ht="15.6" x14ac:dyDescent="0.35">
      <c r="B47" s="3"/>
      <c r="C47" s="58"/>
      <c r="D47" s="116" t="s">
        <v>38</v>
      </c>
      <c r="E47" s="117"/>
      <c r="F47" s="117"/>
      <c r="G47" s="120" t="str">
        <f>IFERROR(SUMPRODUCT(Skjult!$M$66:$M$68,Skjult!$N$66:$N$68)/1000,"-")</f>
        <v>-</v>
      </c>
      <c r="H47" s="121"/>
      <c r="I47" s="120" t="str">
        <f>IFERROR(SUMPRODUCT(Skjult!$M$66:$M$68,Skjult!$O$66:$O$68)/1000,"-")</f>
        <v>-</v>
      </c>
      <c r="J47" s="121"/>
      <c r="K47" s="120" t="str">
        <f>IFERROR(SUMPRODUCT(Skjult!$M$66:$M$68,Skjult!$P$66:$P$68)/1000,"-")</f>
        <v>-</v>
      </c>
      <c r="L47" s="121"/>
      <c r="M47" s="120" t="str">
        <f>IFERROR(SUMPRODUCT(Skjult!$M$66:$M$68,Skjult!$Q$66:$Q$68)/1000,"-")</f>
        <v>-</v>
      </c>
      <c r="N47" s="121"/>
      <c r="O47" s="2" t="s">
        <v>24</v>
      </c>
      <c r="P47" s="2"/>
      <c r="Q47" s="9"/>
      <c r="R47" s="9"/>
      <c r="S47" s="9"/>
      <c r="T47" s="2"/>
      <c r="U47" s="2"/>
      <c r="V47" s="2"/>
      <c r="W47" s="2"/>
      <c r="X47" s="2"/>
      <c r="Z47" s="1"/>
    </row>
    <row r="48" spans="2:26" ht="15.6" x14ac:dyDescent="0.35">
      <c r="B48" s="3"/>
      <c r="C48" s="58"/>
      <c r="D48" s="116" t="s">
        <v>39</v>
      </c>
      <c r="E48" s="117"/>
      <c r="F48" s="117"/>
      <c r="G48" s="120" t="str">
        <f>IFERROR(G46-G47,"-")</f>
        <v>-</v>
      </c>
      <c r="H48" s="121"/>
      <c r="I48" s="120" t="str">
        <f>IFERROR(I46-I47,"-")</f>
        <v>-</v>
      </c>
      <c r="J48" s="121"/>
      <c r="K48" s="120" t="str">
        <f>IFERROR(K46-K47,"-")</f>
        <v>-</v>
      </c>
      <c r="L48" s="121"/>
      <c r="M48" s="120" t="str">
        <f>IFERROR(M46-M47,"-")</f>
        <v>-</v>
      </c>
      <c r="N48" s="121"/>
      <c r="O48" s="2" t="s">
        <v>24</v>
      </c>
      <c r="P48" s="2"/>
      <c r="Q48" s="9"/>
      <c r="R48" s="9"/>
      <c r="S48" s="9"/>
      <c r="T48" s="2"/>
      <c r="U48" s="2"/>
      <c r="V48" s="2"/>
      <c r="W48" s="2"/>
      <c r="X48" s="2"/>
      <c r="Z48" s="1"/>
    </row>
    <row r="49" spans="1:36" ht="6" customHeight="1" x14ac:dyDescent="0.3">
      <c r="B49" s="3"/>
      <c r="C49" s="58"/>
      <c r="D49" s="2"/>
      <c r="E49" s="2"/>
      <c r="F49" s="2"/>
      <c r="G49" s="2"/>
      <c r="H49" s="2"/>
      <c r="I49" s="2"/>
      <c r="J49" s="2"/>
      <c r="K49" s="2"/>
      <c r="L49" s="2"/>
      <c r="M49" s="2"/>
      <c r="N49" s="2"/>
      <c r="O49" s="2"/>
      <c r="P49" s="2"/>
      <c r="Q49" s="2"/>
      <c r="R49" s="2"/>
      <c r="S49" s="2"/>
      <c r="T49" s="2"/>
      <c r="U49" s="2"/>
      <c r="V49" s="2"/>
      <c r="W49" s="2"/>
      <c r="X49" s="2"/>
      <c r="Z49" s="1"/>
    </row>
    <row r="50" spans="1:36" x14ac:dyDescent="0.3">
      <c r="B50" s="3"/>
      <c r="C50" s="58"/>
      <c r="D50" s="2" t="s">
        <v>40</v>
      </c>
      <c r="E50" s="2"/>
      <c r="F50" s="2"/>
      <c r="G50" s="2"/>
      <c r="H50" s="2"/>
      <c r="I50" s="2"/>
      <c r="J50" s="2"/>
      <c r="K50" s="2"/>
      <c r="L50" s="2"/>
      <c r="M50" s="2"/>
      <c r="N50" s="2"/>
      <c r="O50" s="2"/>
      <c r="P50" s="2"/>
      <c r="Q50" s="2"/>
      <c r="R50" s="2"/>
      <c r="S50" s="2"/>
      <c r="T50" s="2"/>
      <c r="U50" s="2"/>
      <c r="V50" s="2"/>
      <c r="W50" s="2"/>
      <c r="X50" s="2"/>
      <c r="Z50" s="1"/>
    </row>
    <row r="51" spans="1:36" x14ac:dyDescent="0.3">
      <c r="B51" s="3"/>
      <c r="C51" s="2"/>
      <c r="D51" s="2" t="s">
        <v>41</v>
      </c>
      <c r="E51" s="17"/>
      <c r="F51" s="80"/>
      <c r="G51" s="2"/>
      <c r="H51" s="2"/>
      <c r="I51" s="2"/>
      <c r="J51" s="2"/>
      <c r="K51" s="2"/>
      <c r="L51" s="2"/>
      <c r="M51" s="2"/>
      <c r="N51" s="2"/>
      <c r="O51" s="2"/>
      <c r="P51" s="2"/>
      <c r="Q51" s="2"/>
      <c r="R51" s="2"/>
      <c r="S51" s="2"/>
      <c r="T51" s="2"/>
      <c r="U51" s="2"/>
      <c r="V51" s="2"/>
      <c r="W51" s="2"/>
      <c r="X51" s="2"/>
      <c r="Z51" s="1"/>
    </row>
    <row r="52" spans="1:36" x14ac:dyDescent="0.3">
      <c r="B52" s="3"/>
      <c r="C52" s="2"/>
      <c r="D52" s="2"/>
      <c r="E52" s="2"/>
      <c r="F52" s="2"/>
      <c r="G52" s="2"/>
      <c r="H52" s="2"/>
      <c r="I52" s="2"/>
      <c r="J52" s="2"/>
      <c r="K52" s="2"/>
      <c r="L52" s="2"/>
      <c r="M52" s="2"/>
      <c r="N52" s="2"/>
      <c r="O52" s="2"/>
      <c r="P52" s="2"/>
      <c r="Q52" s="2"/>
      <c r="R52" s="2"/>
      <c r="S52" s="2"/>
      <c r="T52" s="2"/>
      <c r="U52" s="2"/>
      <c r="V52" s="2"/>
      <c r="W52" s="2"/>
      <c r="X52" s="2"/>
      <c r="Z52" s="1"/>
    </row>
    <row r="53" spans="1:36" x14ac:dyDescent="0.3">
      <c r="Z53" s="1"/>
    </row>
    <row r="54" spans="1:36" ht="19.5" customHeight="1" x14ac:dyDescent="0.3">
      <c r="B54" s="3"/>
      <c r="C54" s="85" t="s">
        <v>42</v>
      </c>
      <c r="D54" s="85"/>
      <c r="E54" s="85"/>
      <c r="F54" s="85"/>
      <c r="G54" s="85"/>
      <c r="H54" s="85"/>
      <c r="I54" s="85"/>
      <c r="J54" s="85"/>
      <c r="K54" s="85"/>
      <c r="L54" s="85"/>
      <c r="M54" s="5"/>
      <c r="N54" s="2"/>
      <c r="O54" s="2"/>
      <c r="P54" s="2"/>
      <c r="R54" s="85" t="s">
        <v>43</v>
      </c>
      <c r="S54" s="2"/>
      <c r="T54" s="2"/>
      <c r="U54" s="2"/>
      <c r="V54" s="2"/>
      <c r="W54" s="2"/>
      <c r="X54" s="2"/>
      <c r="Z54" s="1"/>
    </row>
    <row r="55" spans="1:36" ht="187.8" customHeight="1" x14ac:dyDescent="0.3">
      <c r="B55" s="3"/>
      <c r="C55" s="132" t="s">
        <v>227</v>
      </c>
      <c r="D55" s="132"/>
      <c r="E55" s="132"/>
      <c r="F55" s="132"/>
      <c r="G55" s="132"/>
      <c r="H55" s="132"/>
      <c r="I55" s="132"/>
      <c r="J55" s="132"/>
      <c r="K55" s="132"/>
      <c r="L55" s="132"/>
      <c r="M55" s="132"/>
      <c r="N55" s="132"/>
      <c r="O55" s="132"/>
      <c r="P55" s="132"/>
      <c r="Q55" s="81"/>
      <c r="R55" s="130" t="s">
        <v>44</v>
      </c>
      <c r="S55" s="130"/>
      <c r="T55" s="130"/>
      <c r="U55" s="130"/>
      <c r="V55" s="130"/>
      <c r="W55" s="130"/>
      <c r="X55" s="130"/>
      <c r="Z55" s="1"/>
    </row>
    <row r="56" spans="1:36" x14ac:dyDescent="0.3">
      <c r="Z56" s="1"/>
    </row>
    <row r="57" spans="1:36" ht="21" customHeight="1" x14ac:dyDescent="0.3">
      <c r="B57" s="3"/>
      <c r="C57" s="85" t="s">
        <v>45</v>
      </c>
      <c r="D57" s="7"/>
      <c r="E57" s="7"/>
      <c r="F57" s="7"/>
      <c r="G57" s="7"/>
      <c r="H57" s="7"/>
      <c r="I57" s="7"/>
      <c r="J57" s="7"/>
      <c r="K57" s="7"/>
      <c r="L57" s="7"/>
      <c r="M57" s="7"/>
      <c r="N57" s="2"/>
      <c r="O57" s="2"/>
      <c r="P57" s="2"/>
      <c r="Q57" s="2"/>
      <c r="R57" s="2"/>
      <c r="S57" s="2"/>
      <c r="T57" s="2"/>
      <c r="U57" s="2"/>
      <c r="V57" s="2"/>
      <c r="W57" s="2"/>
      <c r="X57" s="2"/>
      <c r="Z57" s="1"/>
    </row>
    <row r="58" spans="1:36" ht="117" customHeight="1" x14ac:dyDescent="0.3">
      <c r="B58" s="13"/>
      <c r="C58" s="130" t="s">
        <v>46</v>
      </c>
      <c r="D58" s="130"/>
      <c r="E58" s="130"/>
      <c r="F58" s="130"/>
      <c r="G58" s="130"/>
      <c r="H58" s="130"/>
      <c r="I58" s="130"/>
      <c r="J58" s="130"/>
      <c r="K58" s="130"/>
      <c r="L58" s="130"/>
      <c r="M58" s="130"/>
      <c r="N58" s="130"/>
      <c r="O58" s="130"/>
      <c r="P58" s="130"/>
      <c r="Q58" s="130"/>
      <c r="R58" s="130"/>
      <c r="S58" s="130"/>
      <c r="T58" s="130"/>
      <c r="U58" s="130"/>
      <c r="V58" s="130"/>
      <c r="W58" s="130"/>
      <c r="X58" s="130"/>
      <c r="Z58" s="1"/>
    </row>
    <row r="59" spans="1:36" s="2" customFormat="1" x14ac:dyDescent="0.3">
      <c r="A59" s="1"/>
      <c r="B59" s="3"/>
      <c r="D59" s="111" t="s">
        <v>47</v>
      </c>
      <c r="Y59" s="1"/>
      <c r="Z59" s="1"/>
      <c r="AA59" s="1"/>
      <c r="AB59" s="1"/>
      <c r="AC59" s="1"/>
      <c r="AD59" s="1"/>
      <c r="AE59" s="1"/>
      <c r="AF59" s="1"/>
      <c r="AG59" s="1"/>
      <c r="AH59" s="1"/>
      <c r="AI59" s="1"/>
      <c r="AJ59" s="1"/>
    </row>
    <row r="60" spans="1:36" ht="19.8" customHeight="1" x14ac:dyDescent="0.3">
      <c r="C60" s="4"/>
      <c r="D60" s="4"/>
      <c r="E60" s="4"/>
      <c r="F60" s="4"/>
      <c r="G60" s="4"/>
      <c r="H60" s="4"/>
      <c r="I60" s="4"/>
      <c r="J60" s="4"/>
      <c r="K60" s="4"/>
      <c r="L60" s="4"/>
      <c r="M60" s="4"/>
      <c r="N60" s="4"/>
      <c r="O60" s="4"/>
      <c r="P60" s="4"/>
      <c r="Q60" s="4"/>
      <c r="R60" s="4"/>
      <c r="S60" s="4"/>
      <c r="T60" s="4"/>
      <c r="U60" s="4"/>
      <c r="V60" s="4"/>
      <c r="W60" s="4"/>
      <c r="X60" s="4"/>
      <c r="Z60" s="1"/>
    </row>
    <row r="61" spans="1:36" x14ac:dyDescent="0.3">
      <c r="B61" s="3"/>
      <c r="C61" s="2" t="s">
        <v>220</v>
      </c>
      <c r="D61" s="111"/>
      <c r="E61" s="2"/>
      <c r="F61" s="2"/>
      <c r="G61" s="2"/>
      <c r="H61" s="2"/>
      <c r="I61" s="2"/>
      <c r="J61" s="2"/>
      <c r="K61" s="2"/>
      <c r="L61" s="2"/>
      <c r="M61" s="2"/>
      <c r="N61" s="2"/>
      <c r="O61" s="2"/>
      <c r="P61" s="2"/>
      <c r="Q61" s="2"/>
      <c r="R61" s="2"/>
      <c r="S61" s="2"/>
      <c r="T61" s="2"/>
      <c r="U61" s="2"/>
      <c r="V61" s="2"/>
      <c r="W61" s="2"/>
      <c r="X61" s="2"/>
    </row>
    <row r="62" spans="1:36" ht="295.5" customHeight="1" x14ac:dyDescent="0.3">
      <c r="C62" s="4"/>
      <c r="D62" s="4"/>
      <c r="E62" s="4"/>
      <c r="F62" s="4"/>
      <c r="G62" s="4"/>
      <c r="H62" s="4"/>
      <c r="I62" s="4"/>
      <c r="J62" s="4"/>
      <c r="K62" s="4"/>
      <c r="L62" s="4"/>
      <c r="M62" s="4"/>
      <c r="N62" s="4"/>
      <c r="O62" s="4"/>
      <c r="P62" s="4"/>
      <c r="Q62" s="4"/>
      <c r="R62" s="4"/>
      <c r="S62" s="4"/>
      <c r="T62" s="4"/>
      <c r="U62" s="4"/>
      <c r="V62" s="4"/>
      <c r="W62" s="4"/>
      <c r="X62" s="4"/>
    </row>
    <row r="63" spans="1:36" ht="22.5" customHeight="1" x14ac:dyDescent="0.3">
      <c r="B63" s="4"/>
      <c r="C63" s="4"/>
      <c r="D63" s="4"/>
      <c r="E63" s="4"/>
      <c r="F63" s="4"/>
      <c r="G63" s="4"/>
      <c r="H63" s="4"/>
      <c r="I63" s="4"/>
      <c r="J63" s="4"/>
      <c r="K63" s="4"/>
      <c r="L63" s="4"/>
      <c r="M63" s="4"/>
      <c r="N63" s="4"/>
      <c r="O63" s="4"/>
      <c r="P63" s="4"/>
      <c r="Q63" s="4"/>
      <c r="R63" s="4"/>
      <c r="S63" s="4"/>
      <c r="T63" s="4"/>
      <c r="U63" s="4"/>
      <c r="V63" s="4"/>
      <c r="W63" s="4"/>
      <c r="X63" s="4"/>
    </row>
    <row r="64" spans="1:36" x14ac:dyDescent="0.3">
      <c r="B64" s="4"/>
      <c r="C64" s="4"/>
      <c r="D64" s="4"/>
      <c r="E64" s="4"/>
      <c r="F64" s="4"/>
      <c r="G64" s="4"/>
      <c r="H64" s="4"/>
      <c r="I64" s="4"/>
      <c r="J64" s="4"/>
      <c r="K64" s="4"/>
      <c r="L64" s="4"/>
      <c r="M64" s="4"/>
      <c r="N64" s="4"/>
      <c r="O64" s="4"/>
      <c r="P64" s="4"/>
      <c r="Q64" s="4"/>
      <c r="R64" s="4"/>
      <c r="S64" s="4"/>
      <c r="T64" s="4"/>
      <c r="U64" s="4"/>
      <c r="V64" s="4"/>
      <c r="W64" s="4"/>
      <c r="X64" s="4"/>
    </row>
    <row r="65" spans="1:48" x14ac:dyDescent="0.3">
      <c r="B65" s="4"/>
      <c r="C65" s="4"/>
      <c r="D65" s="4"/>
      <c r="E65" s="4"/>
      <c r="F65" s="4"/>
      <c r="G65" s="4"/>
      <c r="H65" s="4"/>
      <c r="I65" s="4"/>
      <c r="J65" s="4"/>
      <c r="K65" s="4"/>
      <c r="L65" s="4"/>
      <c r="M65" s="4"/>
      <c r="N65" s="4"/>
      <c r="O65" s="4"/>
      <c r="P65" s="4"/>
      <c r="Q65" s="4"/>
      <c r="R65" s="4"/>
      <c r="S65" s="4"/>
      <c r="T65" s="4"/>
      <c r="U65" s="4"/>
      <c r="V65" s="4"/>
      <c r="W65" s="4"/>
      <c r="X65" s="4"/>
    </row>
    <row r="66" spans="1:48" ht="18" customHeight="1" x14ac:dyDescent="0.3">
      <c r="B66" s="4"/>
      <c r="C66" s="4"/>
      <c r="D66" s="4"/>
      <c r="E66" s="4"/>
      <c r="F66" s="4"/>
      <c r="G66" s="4"/>
      <c r="H66" s="4"/>
      <c r="I66" s="4"/>
      <c r="J66" s="4"/>
      <c r="K66" s="4"/>
      <c r="L66" s="4"/>
      <c r="M66" s="4"/>
      <c r="N66" s="4"/>
      <c r="O66" s="4"/>
      <c r="P66" s="4"/>
      <c r="Q66" s="4"/>
      <c r="R66" s="4"/>
      <c r="S66" s="4"/>
      <c r="T66" s="4"/>
      <c r="U66" s="4"/>
      <c r="V66" s="4"/>
      <c r="W66" s="4"/>
      <c r="X66" s="4"/>
    </row>
    <row r="67" spans="1:48" x14ac:dyDescent="0.3">
      <c r="A67" s="4"/>
      <c r="B67" s="4"/>
      <c r="C67" s="4"/>
      <c r="D67" s="4"/>
      <c r="E67" s="4"/>
      <c r="F67" s="4"/>
      <c r="G67" s="4"/>
      <c r="H67" s="4"/>
      <c r="I67" s="4"/>
      <c r="J67" s="4"/>
      <c r="K67" s="4"/>
      <c r="L67" s="4"/>
      <c r="M67" s="4"/>
      <c r="N67" s="4"/>
      <c r="O67" s="4"/>
      <c r="P67" s="4"/>
      <c r="Q67" s="4"/>
      <c r="R67" s="4"/>
      <c r="S67" s="4"/>
      <c r="T67" s="4"/>
      <c r="U67" s="4"/>
      <c r="V67" s="4"/>
      <c r="W67" s="4"/>
      <c r="X67" s="4"/>
      <c r="Y67" s="4"/>
      <c r="AA67" s="4"/>
      <c r="AB67" s="4"/>
      <c r="AC67" s="4"/>
      <c r="AD67" s="4"/>
      <c r="AE67" s="4"/>
      <c r="AF67" s="4"/>
      <c r="AG67" s="4"/>
      <c r="AH67" s="4"/>
      <c r="AI67" s="4"/>
      <c r="AJ67" s="4"/>
      <c r="AK67" s="4"/>
      <c r="AL67" s="4"/>
      <c r="AM67" s="4"/>
      <c r="AN67" s="4"/>
      <c r="AO67" s="4"/>
      <c r="AP67" s="4"/>
      <c r="AQ67" s="4"/>
      <c r="AR67" s="4"/>
      <c r="AS67" s="4"/>
      <c r="AT67" s="4"/>
      <c r="AU67" s="4"/>
      <c r="AV67" s="4"/>
    </row>
    <row r="68" spans="1:48" x14ac:dyDescent="0.3">
      <c r="A68" s="4"/>
      <c r="B68" s="4"/>
      <c r="C68" s="4"/>
      <c r="D68" s="4"/>
      <c r="E68" s="4"/>
      <c r="F68" s="4"/>
      <c r="G68" s="4"/>
      <c r="H68" s="4"/>
      <c r="I68" s="4"/>
      <c r="J68" s="4"/>
      <c r="K68" s="4"/>
      <c r="L68" s="4"/>
      <c r="M68" s="4"/>
      <c r="N68" s="4"/>
      <c r="O68" s="4"/>
      <c r="P68" s="4"/>
      <c r="Q68" s="4"/>
      <c r="R68" s="4"/>
      <c r="S68" s="4"/>
      <c r="T68" s="4"/>
      <c r="U68" s="4"/>
      <c r="V68" s="4"/>
      <c r="W68" s="4"/>
      <c r="X68" s="4"/>
      <c r="Y68" s="4"/>
      <c r="AA68" s="4"/>
      <c r="AB68" s="4"/>
      <c r="AC68" s="4"/>
      <c r="AD68" s="4"/>
      <c r="AE68" s="4"/>
      <c r="AF68" s="4"/>
      <c r="AG68" s="4"/>
      <c r="AH68" s="4"/>
      <c r="AI68" s="4"/>
      <c r="AJ68" s="4"/>
      <c r="AK68" s="4"/>
      <c r="AL68" s="4"/>
      <c r="AM68" s="4"/>
      <c r="AN68" s="4"/>
      <c r="AO68" s="4"/>
      <c r="AP68" s="4"/>
      <c r="AQ68" s="4"/>
      <c r="AR68" s="4"/>
      <c r="AS68" s="4"/>
      <c r="AT68" s="4"/>
      <c r="AU68" s="4"/>
      <c r="AV68" s="4"/>
    </row>
    <row r="69" spans="1:48" x14ac:dyDescent="0.3">
      <c r="A69" s="4"/>
      <c r="B69" s="4"/>
      <c r="C69" s="4"/>
      <c r="D69" s="4"/>
      <c r="E69" s="4"/>
      <c r="F69" s="4"/>
      <c r="G69" s="4"/>
      <c r="H69" s="4"/>
      <c r="I69" s="4"/>
      <c r="J69" s="4"/>
      <c r="K69" s="4"/>
      <c r="L69" s="4"/>
      <c r="M69" s="4"/>
      <c r="N69" s="4"/>
      <c r="O69" s="4"/>
      <c r="P69" s="4"/>
      <c r="Q69" s="4"/>
      <c r="R69" s="4"/>
      <c r="S69" s="4"/>
      <c r="T69" s="4"/>
      <c r="U69" s="4"/>
      <c r="V69" s="4"/>
      <c r="W69" s="4"/>
      <c r="X69" s="4"/>
      <c r="Y69" s="4"/>
      <c r="AA69" s="4"/>
      <c r="AB69" s="4"/>
      <c r="AC69" s="4"/>
      <c r="AD69" s="4"/>
      <c r="AE69" s="4"/>
      <c r="AF69" s="4"/>
      <c r="AG69" s="4"/>
      <c r="AH69" s="4"/>
      <c r="AI69" s="4"/>
      <c r="AJ69" s="4"/>
      <c r="AK69" s="4"/>
      <c r="AL69" s="4"/>
      <c r="AM69" s="4"/>
      <c r="AN69" s="4"/>
      <c r="AO69" s="4"/>
      <c r="AP69" s="4"/>
      <c r="AQ69" s="4"/>
      <c r="AR69" s="4"/>
      <c r="AS69" s="4"/>
      <c r="AT69" s="4"/>
      <c r="AU69" s="4"/>
      <c r="AV69" s="4"/>
    </row>
    <row r="70" spans="1:48" x14ac:dyDescent="0.3">
      <c r="A70" s="4"/>
      <c r="B70" s="4"/>
      <c r="C70" s="4"/>
      <c r="D70" s="4"/>
      <c r="E70" s="4"/>
      <c r="F70" s="4"/>
      <c r="G70" s="4"/>
      <c r="H70" s="4"/>
      <c r="I70" s="4"/>
      <c r="J70" s="4"/>
      <c r="K70" s="4"/>
      <c r="L70" s="4"/>
      <c r="M70" s="4"/>
      <c r="N70" s="4"/>
      <c r="O70" s="4"/>
      <c r="P70" s="4"/>
      <c r="Q70" s="4"/>
      <c r="R70" s="4"/>
      <c r="S70" s="4"/>
      <c r="T70" s="4"/>
      <c r="U70" s="4"/>
      <c r="V70" s="4"/>
      <c r="W70" s="4"/>
      <c r="X70" s="4"/>
      <c r="Y70" s="4"/>
      <c r="AA70" s="4"/>
      <c r="AB70" s="4"/>
      <c r="AC70" s="4"/>
      <c r="AD70" s="4"/>
      <c r="AE70" s="4"/>
      <c r="AF70" s="4"/>
      <c r="AG70" s="4"/>
      <c r="AH70" s="4"/>
      <c r="AI70" s="4"/>
      <c r="AJ70" s="4"/>
      <c r="AK70" s="4"/>
      <c r="AL70" s="4"/>
      <c r="AM70" s="4"/>
      <c r="AN70" s="4"/>
      <c r="AO70" s="4"/>
      <c r="AP70" s="4"/>
      <c r="AQ70" s="4"/>
      <c r="AR70" s="4"/>
      <c r="AS70" s="4"/>
      <c r="AT70" s="4"/>
      <c r="AU70" s="4"/>
      <c r="AV70" s="4"/>
    </row>
    <row r="71" spans="1:48" x14ac:dyDescent="0.3">
      <c r="A71" s="4"/>
      <c r="B71" s="4"/>
      <c r="C71" s="4"/>
      <c r="D71" s="4"/>
      <c r="E71" s="4"/>
      <c r="F71" s="4"/>
      <c r="G71" s="4"/>
      <c r="H71" s="4"/>
      <c r="I71" s="4"/>
      <c r="J71" s="4"/>
      <c r="K71" s="4"/>
      <c r="L71" s="4"/>
      <c r="M71" s="4"/>
      <c r="N71" s="4"/>
      <c r="O71" s="4"/>
      <c r="P71" s="4"/>
      <c r="Q71" s="4"/>
      <c r="R71" s="4"/>
      <c r="S71" s="4"/>
      <c r="T71" s="4"/>
      <c r="U71" s="4"/>
      <c r="V71" s="4"/>
      <c r="W71" s="4"/>
      <c r="X71" s="4"/>
      <c r="Y71" s="4"/>
      <c r="AA71" s="4"/>
      <c r="AB71" s="4"/>
      <c r="AC71" s="4"/>
      <c r="AD71" s="4"/>
      <c r="AE71" s="4"/>
      <c r="AF71" s="4"/>
      <c r="AG71" s="4"/>
      <c r="AH71" s="4"/>
      <c r="AI71" s="4"/>
      <c r="AJ71" s="4"/>
      <c r="AK71" s="4"/>
      <c r="AL71" s="4"/>
      <c r="AM71" s="4"/>
      <c r="AN71" s="4"/>
      <c r="AO71" s="4"/>
      <c r="AP71" s="4"/>
      <c r="AQ71" s="4"/>
      <c r="AR71" s="4"/>
      <c r="AS71" s="4"/>
      <c r="AT71" s="4"/>
      <c r="AU71" s="4"/>
      <c r="AV71" s="4"/>
    </row>
    <row r="72" spans="1:48" x14ac:dyDescent="0.3">
      <c r="A72" s="4"/>
      <c r="B72" s="4"/>
      <c r="C72" s="4"/>
      <c r="D72" s="4"/>
      <c r="E72" s="4"/>
      <c r="F72" s="4"/>
      <c r="G72" s="4"/>
      <c r="H72" s="4"/>
      <c r="I72" s="4"/>
      <c r="J72" s="4"/>
      <c r="K72" s="4"/>
      <c r="L72" s="4"/>
      <c r="M72" s="4"/>
      <c r="N72" s="4"/>
      <c r="O72" s="4"/>
      <c r="P72" s="4"/>
      <c r="Q72" s="4"/>
      <c r="R72" s="4"/>
      <c r="S72" s="4"/>
      <c r="T72" s="4"/>
      <c r="U72" s="4"/>
      <c r="V72" s="4"/>
      <c r="W72" s="4"/>
      <c r="X72" s="4"/>
      <c r="Y72" s="4"/>
      <c r="AA72" s="4"/>
      <c r="AB72" s="4"/>
      <c r="AC72" s="4"/>
      <c r="AD72" s="4"/>
      <c r="AE72" s="4"/>
      <c r="AF72" s="4"/>
      <c r="AG72" s="4"/>
      <c r="AH72" s="4"/>
      <c r="AI72" s="4"/>
      <c r="AJ72" s="4"/>
      <c r="AK72" s="4"/>
      <c r="AL72" s="4"/>
      <c r="AM72" s="4"/>
      <c r="AN72" s="4"/>
      <c r="AO72" s="4"/>
      <c r="AP72" s="4"/>
      <c r="AQ72" s="4"/>
      <c r="AR72" s="4"/>
      <c r="AS72" s="4"/>
      <c r="AT72" s="4"/>
      <c r="AU72" s="4"/>
      <c r="AV72" s="4"/>
    </row>
    <row r="73" spans="1:48" x14ac:dyDescent="0.3">
      <c r="A73" s="4"/>
      <c r="B73" s="4"/>
      <c r="C73" s="4"/>
      <c r="D73" s="4"/>
      <c r="E73" s="4"/>
      <c r="F73" s="4"/>
      <c r="G73" s="4"/>
      <c r="H73" s="4"/>
      <c r="I73" s="4"/>
      <c r="J73" s="4"/>
      <c r="K73" s="4"/>
      <c r="L73" s="4"/>
      <c r="M73" s="4"/>
      <c r="N73" s="4"/>
      <c r="O73" s="4"/>
      <c r="P73" s="4"/>
      <c r="Q73" s="4"/>
      <c r="R73" s="4"/>
      <c r="S73" s="4"/>
      <c r="T73" s="4"/>
      <c r="U73" s="4"/>
      <c r="V73" s="4"/>
      <c r="W73" s="4"/>
      <c r="X73" s="4"/>
      <c r="Y73" s="4"/>
      <c r="AA73" s="4"/>
      <c r="AB73" s="4"/>
      <c r="AC73" s="4"/>
      <c r="AD73" s="4"/>
      <c r="AE73" s="4"/>
      <c r="AF73" s="4"/>
      <c r="AG73" s="4"/>
      <c r="AH73" s="4"/>
      <c r="AI73" s="4"/>
      <c r="AJ73" s="4"/>
      <c r="AK73" s="4"/>
      <c r="AL73" s="4"/>
      <c r="AM73" s="4"/>
      <c r="AN73" s="4"/>
      <c r="AO73" s="4"/>
      <c r="AP73" s="4"/>
      <c r="AQ73" s="4"/>
      <c r="AR73" s="4"/>
      <c r="AS73" s="4"/>
      <c r="AT73" s="4"/>
      <c r="AU73" s="4"/>
      <c r="AV73" s="4"/>
    </row>
    <row r="74" spans="1:48" x14ac:dyDescent="0.3">
      <c r="A74" s="4"/>
      <c r="B74" s="4"/>
      <c r="C74" s="4"/>
      <c r="D74" s="4"/>
      <c r="E74" s="4"/>
      <c r="F74" s="4"/>
      <c r="G74" s="4"/>
      <c r="H74" s="4"/>
      <c r="I74" s="4"/>
      <c r="J74" s="4"/>
      <c r="K74" s="4"/>
      <c r="L74" s="4"/>
      <c r="M74" s="4"/>
      <c r="N74" s="4"/>
      <c r="O74" s="4"/>
      <c r="P74" s="4"/>
      <c r="Q74" s="4"/>
      <c r="R74" s="4"/>
      <c r="S74" s="4"/>
      <c r="T74" s="4"/>
      <c r="U74" s="4"/>
      <c r="V74" s="4"/>
      <c r="W74" s="4"/>
      <c r="X74" s="4"/>
      <c r="Y74" s="4"/>
      <c r="AA74" s="4"/>
      <c r="AB74" s="4"/>
      <c r="AC74" s="4"/>
      <c r="AD74" s="4"/>
      <c r="AE74" s="4"/>
      <c r="AF74" s="4"/>
      <c r="AG74" s="4"/>
      <c r="AH74" s="4"/>
      <c r="AI74" s="4"/>
      <c r="AJ74" s="4"/>
      <c r="AK74" s="4"/>
      <c r="AL74" s="4"/>
      <c r="AM74" s="4"/>
      <c r="AN74" s="4"/>
      <c r="AO74" s="4"/>
      <c r="AP74" s="4"/>
      <c r="AQ74" s="4"/>
      <c r="AR74" s="4"/>
      <c r="AS74" s="4"/>
      <c r="AT74" s="4"/>
      <c r="AU74" s="4"/>
      <c r="AV74" s="4"/>
    </row>
    <row r="75" spans="1:48" x14ac:dyDescent="0.3">
      <c r="A75" s="4"/>
      <c r="B75" s="4"/>
      <c r="C75" s="4"/>
      <c r="D75" s="4"/>
      <c r="E75" s="4"/>
      <c r="F75" s="4"/>
      <c r="G75" s="4"/>
      <c r="H75" s="4"/>
      <c r="I75" s="4"/>
      <c r="J75" s="4"/>
      <c r="K75" s="4"/>
      <c r="L75" s="4"/>
      <c r="M75" s="4"/>
      <c r="N75" s="4"/>
      <c r="O75" s="4"/>
      <c r="P75" s="4"/>
      <c r="Q75" s="4"/>
      <c r="R75" s="4"/>
      <c r="S75" s="4"/>
      <c r="T75" s="4"/>
      <c r="U75" s="4"/>
      <c r="V75" s="4"/>
      <c r="W75" s="4"/>
      <c r="X75" s="4"/>
      <c r="Y75" s="4"/>
      <c r="AA75" s="4"/>
      <c r="AB75" s="4"/>
      <c r="AC75" s="4"/>
      <c r="AD75" s="4"/>
      <c r="AE75" s="4"/>
      <c r="AF75" s="4"/>
      <c r="AG75" s="4"/>
      <c r="AH75" s="4"/>
      <c r="AI75" s="4"/>
      <c r="AJ75" s="4"/>
      <c r="AK75" s="4"/>
      <c r="AL75" s="4"/>
      <c r="AM75" s="4"/>
      <c r="AN75" s="4"/>
      <c r="AO75" s="4"/>
      <c r="AP75" s="4"/>
      <c r="AQ75" s="4"/>
      <c r="AR75" s="4"/>
      <c r="AS75" s="4"/>
      <c r="AT75" s="4"/>
      <c r="AU75" s="4"/>
      <c r="AV75" s="4"/>
    </row>
    <row r="76" spans="1:48" x14ac:dyDescent="0.3">
      <c r="A76" s="4"/>
      <c r="B76" s="4"/>
      <c r="C76" s="4"/>
      <c r="D76" s="4"/>
      <c r="E76" s="4"/>
      <c r="F76" s="4"/>
      <c r="G76" s="4"/>
      <c r="H76" s="4"/>
      <c r="I76" s="4"/>
      <c r="J76" s="4"/>
      <c r="K76" s="4"/>
      <c r="L76" s="4"/>
      <c r="M76" s="4"/>
      <c r="N76" s="4"/>
      <c r="O76" s="4"/>
      <c r="P76" s="4"/>
      <c r="Q76" s="4"/>
      <c r="R76" s="4"/>
      <c r="S76" s="4"/>
      <c r="T76" s="4"/>
      <c r="U76" s="4"/>
      <c r="V76" s="4"/>
      <c r="W76" s="4"/>
      <c r="X76" s="4"/>
      <c r="Y76" s="4"/>
      <c r="AA76" s="4"/>
      <c r="AB76" s="4"/>
      <c r="AC76" s="4"/>
      <c r="AD76" s="4"/>
      <c r="AE76" s="4"/>
      <c r="AF76" s="4"/>
      <c r="AG76" s="4"/>
      <c r="AH76" s="4"/>
      <c r="AI76" s="4"/>
      <c r="AJ76" s="4"/>
      <c r="AK76" s="4"/>
      <c r="AL76" s="4"/>
      <c r="AM76" s="4"/>
      <c r="AN76" s="4"/>
      <c r="AO76" s="4"/>
      <c r="AP76" s="4"/>
      <c r="AQ76" s="4"/>
      <c r="AR76" s="4"/>
      <c r="AS76" s="4"/>
      <c r="AT76" s="4"/>
      <c r="AU76" s="4"/>
      <c r="AV76" s="4"/>
    </row>
    <row r="77" spans="1:48" x14ac:dyDescent="0.3">
      <c r="A77" s="4"/>
      <c r="B77" s="4"/>
      <c r="C77" s="4"/>
      <c r="D77" s="4"/>
      <c r="E77" s="4"/>
      <c r="F77" s="4"/>
      <c r="G77" s="4"/>
      <c r="H77" s="4"/>
      <c r="I77" s="4"/>
      <c r="J77" s="4"/>
      <c r="K77" s="4"/>
      <c r="L77" s="4"/>
      <c r="M77" s="4"/>
      <c r="N77" s="4"/>
      <c r="O77" s="4"/>
      <c r="P77" s="4"/>
      <c r="Q77" s="4"/>
      <c r="R77" s="4"/>
      <c r="S77" s="4"/>
      <c r="T77" s="4"/>
      <c r="U77" s="4"/>
      <c r="V77" s="4"/>
      <c r="W77" s="4"/>
      <c r="X77" s="4"/>
      <c r="Y77" s="4"/>
      <c r="AA77" s="4"/>
      <c r="AB77" s="4"/>
      <c r="AC77" s="4"/>
      <c r="AD77" s="4"/>
      <c r="AE77" s="4"/>
      <c r="AF77" s="4"/>
      <c r="AG77" s="4"/>
      <c r="AH77" s="4"/>
      <c r="AI77" s="4"/>
      <c r="AJ77" s="4"/>
      <c r="AK77" s="4"/>
      <c r="AL77" s="4"/>
      <c r="AM77" s="4"/>
      <c r="AN77" s="4"/>
      <c r="AO77" s="4"/>
      <c r="AP77" s="4"/>
      <c r="AQ77" s="4"/>
      <c r="AR77" s="4"/>
      <c r="AS77" s="4"/>
      <c r="AT77" s="4"/>
      <c r="AU77" s="4"/>
      <c r="AV77" s="4"/>
    </row>
    <row r="78" spans="1:48" x14ac:dyDescent="0.3">
      <c r="A78" s="4"/>
      <c r="B78" s="4"/>
      <c r="C78" s="4"/>
      <c r="D78" s="4"/>
      <c r="E78" s="4"/>
      <c r="F78" s="4"/>
      <c r="G78" s="4"/>
      <c r="H78" s="4"/>
      <c r="I78" s="4"/>
      <c r="J78" s="4"/>
      <c r="K78" s="4"/>
      <c r="L78" s="4"/>
      <c r="M78" s="4"/>
      <c r="N78" s="4"/>
      <c r="O78" s="4"/>
      <c r="P78" s="4"/>
      <c r="Q78" s="4"/>
      <c r="R78" s="4"/>
      <c r="S78" s="4"/>
      <c r="T78" s="4"/>
      <c r="U78" s="4"/>
      <c r="V78" s="4"/>
      <c r="W78" s="4"/>
      <c r="X78" s="4"/>
      <c r="Y78" s="4"/>
      <c r="AA78" s="4"/>
      <c r="AB78" s="4"/>
      <c r="AC78" s="4"/>
      <c r="AD78" s="4"/>
      <c r="AE78" s="4"/>
      <c r="AF78" s="4"/>
      <c r="AG78" s="4"/>
      <c r="AH78" s="4"/>
      <c r="AI78" s="4"/>
      <c r="AJ78" s="4"/>
      <c r="AK78" s="4"/>
      <c r="AL78" s="4"/>
      <c r="AM78" s="4"/>
      <c r="AN78" s="4"/>
      <c r="AO78" s="4"/>
      <c r="AP78" s="4"/>
      <c r="AQ78" s="4"/>
      <c r="AR78" s="4"/>
      <c r="AS78" s="4"/>
      <c r="AT78" s="4"/>
      <c r="AU78" s="4"/>
      <c r="AV78" s="4"/>
    </row>
    <row r="79" spans="1:48" x14ac:dyDescent="0.3">
      <c r="A79" s="4"/>
      <c r="B79" s="4"/>
      <c r="C79" s="4"/>
      <c r="D79" s="4"/>
      <c r="E79" s="4"/>
      <c r="F79" s="4"/>
      <c r="G79" s="4"/>
      <c r="H79" s="4"/>
      <c r="I79" s="4"/>
      <c r="J79" s="4"/>
      <c r="K79" s="4"/>
      <c r="L79" s="4"/>
      <c r="M79" s="4"/>
      <c r="N79" s="4"/>
      <c r="O79" s="4"/>
      <c r="P79" s="4"/>
      <c r="Q79" s="4"/>
      <c r="R79" s="4"/>
      <c r="S79" s="4"/>
      <c r="T79" s="4"/>
      <c r="U79" s="4"/>
      <c r="V79" s="4"/>
      <c r="W79" s="4"/>
      <c r="X79" s="4"/>
      <c r="Y79" s="4"/>
      <c r="AA79" s="4"/>
      <c r="AB79" s="4"/>
      <c r="AC79" s="4"/>
      <c r="AD79" s="4"/>
      <c r="AE79" s="4"/>
      <c r="AF79" s="4"/>
      <c r="AG79" s="4"/>
      <c r="AH79" s="4"/>
      <c r="AI79" s="4"/>
      <c r="AJ79" s="4"/>
      <c r="AK79" s="4"/>
      <c r="AL79" s="4"/>
      <c r="AM79" s="4"/>
      <c r="AN79" s="4"/>
      <c r="AO79" s="4"/>
      <c r="AP79" s="4"/>
      <c r="AQ79" s="4"/>
      <c r="AR79" s="4"/>
      <c r="AS79" s="4"/>
      <c r="AT79" s="4"/>
      <c r="AU79" s="4"/>
      <c r="AV79" s="4"/>
    </row>
    <row r="80" spans="1:48" x14ac:dyDescent="0.3">
      <c r="A80" s="4"/>
      <c r="B80" s="4"/>
      <c r="C80" s="4"/>
      <c r="D80" s="4"/>
      <c r="E80" s="4"/>
      <c r="F80" s="4"/>
      <c r="G80" s="4"/>
      <c r="H80" s="4"/>
      <c r="I80" s="4"/>
      <c r="J80" s="4"/>
      <c r="K80" s="4"/>
      <c r="L80" s="4"/>
      <c r="M80" s="4"/>
      <c r="N80" s="4"/>
      <c r="O80" s="4"/>
      <c r="P80" s="4"/>
      <c r="Q80" s="4"/>
      <c r="R80" s="4"/>
      <c r="S80" s="4"/>
      <c r="T80" s="4"/>
      <c r="U80" s="4"/>
      <c r="V80" s="4"/>
      <c r="W80" s="4"/>
      <c r="X80" s="4"/>
      <c r="Y80" s="4"/>
      <c r="AA80" s="4"/>
      <c r="AB80" s="4"/>
      <c r="AC80" s="4"/>
      <c r="AD80" s="4"/>
      <c r="AE80" s="4"/>
      <c r="AF80" s="4"/>
      <c r="AG80" s="4"/>
      <c r="AH80" s="4"/>
      <c r="AI80" s="4"/>
      <c r="AJ80" s="4"/>
      <c r="AK80" s="4"/>
      <c r="AL80" s="4"/>
      <c r="AM80" s="4"/>
      <c r="AN80" s="4"/>
      <c r="AO80" s="4"/>
      <c r="AP80" s="4"/>
      <c r="AQ80" s="4"/>
      <c r="AR80" s="4"/>
      <c r="AS80" s="4"/>
      <c r="AT80" s="4"/>
      <c r="AU80" s="4"/>
      <c r="AV80" s="4"/>
    </row>
    <row r="81" spans="1:48" x14ac:dyDescent="0.3">
      <c r="A81" s="4"/>
      <c r="B81" s="4"/>
      <c r="C81" s="4"/>
      <c r="D81" s="4"/>
      <c r="E81" s="4"/>
      <c r="F81" s="4"/>
      <c r="G81" s="4"/>
      <c r="H81" s="4"/>
      <c r="I81" s="4"/>
      <c r="J81" s="4"/>
      <c r="K81" s="4"/>
      <c r="L81" s="4"/>
      <c r="M81" s="4"/>
      <c r="N81" s="4"/>
      <c r="O81" s="4"/>
      <c r="P81" s="4"/>
      <c r="Q81" s="4"/>
      <c r="R81" s="4"/>
      <c r="S81" s="4"/>
      <c r="T81" s="4"/>
      <c r="U81" s="4"/>
      <c r="V81" s="4"/>
      <c r="W81" s="4"/>
      <c r="X81" s="4"/>
      <c r="Y81" s="4"/>
      <c r="AA81" s="4"/>
      <c r="AB81" s="4"/>
      <c r="AC81" s="4"/>
      <c r="AD81" s="4"/>
      <c r="AE81" s="4"/>
      <c r="AF81" s="4"/>
      <c r="AG81" s="4"/>
      <c r="AH81" s="4"/>
      <c r="AI81" s="4"/>
      <c r="AJ81" s="4"/>
      <c r="AK81" s="4"/>
      <c r="AL81" s="4"/>
      <c r="AM81" s="4"/>
      <c r="AN81" s="4"/>
      <c r="AO81" s="4"/>
      <c r="AP81" s="4"/>
      <c r="AQ81" s="4"/>
      <c r="AR81" s="4"/>
      <c r="AS81" s="4"/>
      <c r="AT81" s="4"/>
      <c r="AU81" s="4"/>
      <c r="AV81" s="4"/>
    </row>
    <row r="82" spans="1:48" x14ac:dyDescent="0.3">
      <c r="A82" s="4"/>
      <c r="B82" s="4"/>
      <c r="C82" s="4"/>
      <c r="D82" s="4"/>
      <c r="E82" s="4"/>
      <c r="F82" s="4"/>
      <c r="G82" s="4"/>
      <c r="H82" s="4"/>
      <c r="I82" s="4"/>
      <c r="J82" s="4"/>
      <c r="K82" s="4"/>
      <c r="L82" s="4"/>
      <c r="M82" s="4"/>
      <c r="N82" s="4"/>
      <c r="O82" s="4"/>
      <c r="P82" s="4"/>
      <c r="Q82" s="4"/>
      <c r="R82" s="4"/>
      <c r="S82" s="4"/>
      <c r="T82" s="4"/>
      <c r="U82" s="4"/>
      <c r="V82" s="4"/>
      <c r="W82" s="4"/>
      <c r="X82" s="4"/>
      <c r="Y82" s="4"/>
      <c r="AA82" s="4"/>
      <c r="AB82" s="4"/>
      <c r="AC82" s="4"/>
      <c r="AD82" s="4"/>
      <c r="AE82" s="4"/>
      <c r="AF82" s="4"/>
      <c r="AG82" s="4"/>
      <c r="AH82" s="4"/>
      <c r="AI82" s="4"/>
      <c r="AJ82" s="4"/>
      <c r="AK82" s="4"/>
      <c r="AL82" s="4"/>
      <c r="AM82" s="4"/>
      <c r="AN82" s="4"/>
      <c r="AO82" s="4"/>
      <c r="AP82" s="4"/>
      <c r="AQ82" s="4"/>
      <c r="AR82" s="4"/>
      <c r="AS82" s="4"/>
      <c r="AT82" s="4"/>
      <c r="AU82" s="4"/>
      <c r="AV82" s="4"/>
    </row>
    <row r="83" spans="1:48" x14ac:dyDescent="0.3">
      <c r="A83" s="4"/>
      <c r="B83" s="4"/>
      <c r="C83" s="4"/>
      <c r="D83" s="4"/>
      <c r="E83" s="4"/>
      <c r="F83" s="4"/>
      <c r="G83" s="4"/>
      <c r="H83" s="4"/>
      <c r="I83" s="4"/>
      <c r="J83" s="4"/>
      <c r="K83" s="4"/>
      <c r="L83" s="4"/>
      <c r="M83" s="4"/>
      <c r="N83" s="4"/>
      <c r="O83" s="4"/>
      <c r="P83" s="4"/>
      <c r="Q83" s="4"/>
      <c r="R83" s="4"/>
      <c r="S83" s="4"/>
      <c r="T83" s="4"/>
      <c r="U83" s="4"/>
      <c r="V83" s="4"/>
      <c r="W83" s="4"/>
      <c r="X83" s="4"/>
      <c r="Y83" s="4"/>
      <c r="AA83" s="4"/>
      <c r="AB83" s="4"/>
      <c r="AC83" s="4"/>
      <c r="AD83" s="4"/>
      <c r="AE83" s="4"/>
      <c r="AF83" s="4"/>
      <c r="AG83" s="4"/>
      <c r="AH83" s="4"/>
      <c r="AI83" s="4"/>
      <c r="AJ83" s="4"/>
      <c r="AK83" s="4"/>
      <c r="AL83" s="4"/>
      <c r="AM83" s="4"/>
      <c r="AN83" s="4"/>
      <c r="AO83" s="4"/>
      <c r="AP83" s="4"/>
      <c r="AQ83" s="4"/>
      <c r="AR83" s="4"/>
      <c r="AS83" s="4"/>
      <c r="AT83" s="4"/>
      <c r="AU83" s="4"/>
      <c r="AV83" s="4"/>
    </row>
    <row r="84" spans="1:48" x14ac:dyDescent="0.3">
      <c r="A84" s="4"/>
      <c r="B84" s="4"/>
      <c r="C84" s="4"/>
      <c r="D84" s="4"/>
      <c r="E84" s="4"/>
      <c r="F84" s="4"/>
      <c r="G84" s="4"/>
      <c r="H84" s="4"/>
      <c r="I84" s="4"/>
      <c r="J84" s="4"/>
      <c r="K84" s="4"/>
      <c r="L84" s="4"/>
      <c r="M84" s="4"/>
      <c r="N84" s="4"/>
      <c r="O84" s="4"/>
      <c r="P84" s="4"/>
      <c r="Q84" s="4"/>
      <c r="R84" s="4"/>
      <c r="S84" s="4"/>
      <c r="T84" s="4"/>
      <c r="U84" s="4"/>
      <c r="V84" s="4"/>
      <c r="W84" s="4"/>
      <c r="X84" s="4"/>
      <c r="Y84" s="4"/>
      <c r="AA84" s="4"/>
      <c r="AB84" s="4"/>
      <c r="AC84" s="4"/>
      <c r="AD84" s="4"/>
      <c r="AE84" s="4"/>
      <c r="AF84" s="4"/>
      <c r="AG84" s="4"/>
      <c r="AH84" s="4"/>
      <c r="AI84" s="4"/>
      <c r="AJ84" s="4"/>
      <c r="AK84" s="4"/>
      <c r="AL84" s="4"/>
      <c r="AM84" s="4"/>
      <c r="AN84" s="4"/>
      <c r="AO84" s="4"/>
      <c r="AP84" s="4"/>
      <c r="AQ84" s="4"/>
      <c r="AR84" s="4"/>
      <c r="AS84" s="4"/>
      <c r="AT84" s="4"/>
      <c r="AU84" s="4"/>
      <c r="AV84" s="4"/>
    </row>
    <row r="85" spans="1:48" x14ac:dyDescent="0.3">
      <c r="A85" s="4"/>
      <c r="B85" s="4"/>
      <c r="C85" s="4"/>
      <c r="D85" s="4"/>
      <c r="E85" s="4"/>
      <c r="F85" s="4"/>
      <c r="G85" s="4"/>
      <c r="H85" s="4"/>
      <c r="I85" s="4"/>
      <c r="J85" s="4"/>
      <c r="K85" s="4"/>
      <c r="L85" s="4"/>
      <c r="M85" s="4"/>
      <c r="N85" s="4"/>
      <c r="O85" s="4"/>
      <c r="P85" s="4"/>
      <c r="Q85" s="4"/>
      <c r="R85" s="4"/>
      <c r="S85" s="4"/>
      <c r="T85" s="4"/>
      <c r="U85" s="4"/>
      <c r="V85" s="4"/>
      <c r="W85" s="4"/>
      <c r="X85" s="4"/>
      <c r="Y85" s="4"/>
      <c r="AA85" s="4"/>
      <c r="AB85" s="4"/>
      <c r="AC85" s="4"/>
      <c r="AD85" s="4"/>
      <c r="AE85" s="4"/>
      <c r="AF85" s="4"/>
      <c r="AG85" s="4"/>
      <c r="AH85" s="4"/>
      <c r="AI85" s="4"/>
      <c r="AJ85" s="4"/>
      <c r="AK85" s="4"/>
      <c r="AL85" s="4"/>
      <c r="AM85" s="4"/>
      <c r="AN85" s="4"/>
      <c r="AO85" s="4"/>
      <c r="AP85" s="4"/>
      <c r="AQ85" s="4"/>
      <c r="AR85" s="4"/>
      <c r="AS85" s="4"/>
      <c r="AT85" s="4"/>
      <c r="AU85" s="4"/>
      <c r="AV85" s="4"/>
    </row>
    <row r="86" spans="1:48" x14ac:dyDescent="0.3">
      <c r="A86" s="4"/>
      <c r="B86" s="4"/>
      <c r="C86" s="4"/>
      <c r="D86" s="4"/>
      <c r="E86" s="4"/>
      <c r="F86" s="4"/>
      <c r="G86" s="4"/>
      <c r="H86" s="4"/>
      <c r="I86" s="4"/>
      <c r="J86" s="4"/>
      <c r="K86" s="4"/>
      <c r="L86" s="4"/>
      <c r="M86" s="4"/>
      <c r="N86" s="4"/>
      <c r="O86" s="4"/>
      <c r="P86" s="4"/>
      <c r="Q86" s="4"/>
      <c r="R86" s="4"/>
      <c r="S86" s="4"/>
      <c r="T86" s="4"/>
      <c r="U86" s="4"/>
      <c r="V86" s="4"/>
      <c r="W86" s="4"/>
      <c r="X86" s="4"/>
      <c r="Y86" s="4"/>
      <c r="AA86" s="4"/>
      <c r="AB86" s="4"/>
      <c r="AC86" s="4"/>
      <c r="AD86" s="4"/>
      <c r="AE86" s="4"/>
      <c r="AF86" s="4"/>
      <c r="AG86" s="4"/>
      <c r="AH86" s="4"/>
      <c r="AI86" s="4"/>
      <c r="AJ86" s="4"/>
      <c r="AK86" s="4"/>
      <c r="AL86" s="4"/>
      <c r="AM86" s="4"/>
      <c r="AN86" s="4"/>
      <c r="AO86" s="4"/>
      <c r="AP86" s="4"/>
      <c r="AQ86" s="4"/>
      <c r="AR86" s="4"/>
      <c r="AS86" s="4"/>
      <c r="AT86" s="4"/>
      <c r="AU86" s="4"/>
      <c r="AV86" s="4"/>
    </row>
    <row r="87" spans="1:48" x14ac:dyDescent="0.3">
      <c r="A87" s="4"/>
      <c r="B87" s="4"/>
      <c r="C87" s="4"/>
      <c r="D87" s="4"/>
      <c r="E87" s="4"/>
      <c r="F87" s="4"/>
      <c r="G87" s="4"/>
      <c r="H87" s="4"/>
      <c r="I87" s="4"/>
      <c r="J87" s="4"/>
      <c r="K87" s="4"/>
      <c r="L87" s="4"/>
      <c r="M87" s="4"/>
      <c r="N87" s="4"/>
      <c r="O87" s="4"/>
      <c r="P87" s="4"/>
      <c r="Q87" s="4"/>
      <c r="R87" s="4"/>
      <c r="S87" s="4"/>
      <c r="T87" s="4"/>
      <c r="U87" s="4"/>
      <c r="V87" s="4"/>
      <c r="W87" s="4"/>
      <c r="X87" s="4"/>
      <c r="Y87" s="4"/>
      <c r="AA87" s="4"/>
      <c r="AB87" s="4"/>
      <c r="AC87" s="4"/>
      <c r="AD87" s="4"/>
      <c r="AE87" s="4"/>
      <c r="AF87" s="4"/>
      <c r="AG87" s="4"/>
      <c r="AH87" s="4"/>
      <c r="AI87" s="4"/>
      <c r="AJ87" s="4"/>
      <c r="AK87" s="4"/>
      <c r="AL87" s="4"/>
      <c r="AM87" s="4"/>
      <c r="AN87" s="4"/>
      <c r="AO87" s="4"/>
      <c r="AP87" s="4"/>
      <c r="AQ87" s="4"/>
      <c r="AR87" s="4"/>
      <c r="AS87" s="4"/>
      <c r="AT87" s="4"/>
      <c r="AU87" s="4"/>
      <c r="AV87" s="4"/>
    </row>
    <row r="88" spans="1:48" x14ac:dyDescent="0.3">
      <c r="A88" s="4"/>
      <c r="B88" s="4"/>
      <c r="C88" s="4"/>
      <c r="D88" s="4"/>
      <c r="E88" s="4"/>
      <c r="F88" s="4"/>
      <c r="G88" s="4"/>
      <c r="H88" s="4"/>
      <c r="I88" s="4"/>
      <c r="J88" s="4"/>
      <c r="K88" s="4"/>
      <c r="L88" s="4"/>
      <c r="M88" s="4"/>
      <c r="N88" s="4"/>
      <c r="O88" s="4"/>
      <c r="P88" s="4"/>
      <c r="Q88" s="4"/>
      <c r="R88" s="4"/>
      <c r="S88" s="4"/>
      <c r="T88" s="4"/>
      <c r="U88" s="4"/>
      <c r="V88" s="4"/>
      <c r="W88" s="4"/>
      <c r="X88" s="4"/>
      <c r="Y88" s="4"/>
      <c r="AA88" s="4"/>
      <c r="AB88" s="4"/>
      <c r="AC88" s="4"/>
      <c r="AD88" s="4"/>
      <c r="AE88" s="4"/>
      <c r="AF88" s="4"/>
      <c r="AG88" s="4"/>
      <c r="AH88" s="4"/>
      <c r="AI88" s="4"/>
      <c r="AJ88" s="4"/>
      <c r="AK88" s="4"/>
      <c r="AL88" s="4"/>
      <c r="AM88" s="4"/>
      <c r="AN88" s="4"/>
      <c r="AO88" s="4"/>
      <c r="AP88" s="4"/>
      <c r="AQ88" s="4"/>
      <c r="AR88" s="4"/>
      <c r="AS88" s="4"/>
      <c r="AT88" s="4"/>
      <c r="AU88" s="4"/>
      <c r="AV88" s="4"/>
    </row>
    <row r="89" spans="1:48" x14ac:dyDescent="0.3">
      <c r="A89" s="4"/>
      <c r="B89" s="4"/>
      <c r="C89" s="4"/>
      <c r="D89" s="4"/>
      <c r="E89" s="4"/>
      <c r="F89" s="4"/>
      <c r="G89" s="4"/>
      <c r="H89" s="4"/>
      <c r="I89" s="4"/>
      <c r="J89" s="4"/>
      <c r="K89" s="4"/>
      <c r="L89" s="4"/>
      <c r="M89" s="4"/>
      <c r="N89" s="4"/>
      <c r="O89" s="4"/>
      <c r="P89" s="4"/>
      <c r="Q89" s="4"/>
      <c r="R89" s="4"/>
      <c r="S89" s="4"/>
      <c r="T89" s="4"/>
      <c r="U89" s="4"/>
      <c r="V89" s="4"/>
      <c r="W89" s="4"/>
      <c r="X89" s="4"/>
      <c r="Y89" s="4"/>
      <c r="AA89" s="4"/>
      <c r="AB89" s="4"/>
      <c r="AC89" s="4"/>
      <c r="AD89" s="4"/>
      <c r="AE89" s="4"/>
      <c r="AF89" s="4"/>
      <c r="AG89" s="4"/>
      <c r="AH89" s="4"/>
      <c r="AI89" s="4"/>
      <c r="AJ89" s="4"/>
      <c r="AK89" s="4"/>
      <c r="AL89" s="4"/>
      <c r="AM89" s="4"/>
      <c r="AN89" s="4"/>
      <c r="AO89" s="4"/>
      <c r="AP89" s="4"/>
      <c r="AQ89" s="4"/>
      <c r="AR89" s="4"/>
      <c r="AS89" s="4"/>
      <c r="AT89" s="4"/>
      <c r="AU89" s="4"/>
      <c r="AV89" s="4"/>
    </row>
    <row r="90" spans="1:48" x14ac:dyDescent="0.3">
      <c r="A90" s="4"/>
      <c r="B90" s="4"/>
      <c r="C90" s="4"/>
      <c r="D90" s="4"/>
      <c r="E90" s="4"/>
      <c r="F90" s="4"/>
      <c r="G90" s="4"/>
      <c r="H90" s="4"/>
      <c r="I90" s="4"/>
      <c r="J90" s="4"/>
      <c r="K90" s="4"/>
      <c r="L90" s="4"/>
      <c r="M90" s="4"/>
      <c r="N90" s="4"/>
      <c r="O90" s="4"/>
      <c r="P90" s="4"/>
      <c r="Q90" s="4"/>
      <c r="R90" s="4"/>
      <c r="S90" s="4"/>
      <c r="T90" s="4"/>
      <c r="U90" s="4"/>
      <c r="V90" s="4"/>
      <c r="W90" s="4"/>
      <c r="X90" s="4"/>
      <c r="Y90" s="4"/>
      <c r="AA90" s="4"/>
      <c r="AB90" s="4"/>
      <c r="AC90" s="4"/>
      <c r="AD90" s="4"/>
      <c r="AE90" s="4"/>
      <c r="AF90" s="4"/>
      <c r="AG90" s="4"/>
      <c r="AH90" s="4"/>
      <c r="AI90" s="4"/>
      <c r="AJ90" s="4"/>
      <c r="AK90" s="4"/>
      <c r="AL90" s="4"/>
      <c r="AM90" s="4"/>
      <c r="AN90" s="4"/>
      <c r="AO90" s="4"/>
      <c r="AP90" s="4"/>
      <c r="AQ90" s="4"/>
      <c r="AR90" s="4"/>
      <c r="AS90" s="4"/>
      <c r="AT90" s="4"/>
      <c r="AU90" s="4"/>
      <c r="AV90" s="4"/>
    </row>
    <row r="91" spans="1:48" x14ac:dyDescent="0.3">
      <c r="A91" s="4"/>
      <c r="B91" s="4"/>
      <c r="C91" s="4"/>
      <c r="D91" s="4"/>
      <c r="E91" s="4"/>
      <c r="F91" s="4"/>
      <c r="G91" s="4"/>
      <c r="H91" s="4"/>
      <c r="I91" s="4"/>
      <c r="J91" s="4"/>
      <c r="K91" s="4"/>
      <c r="L91" s="4"/>
      <c r="M91" s="4"/>
      <c r="N91" s="4"/>
      <c r="O91" s="4"/>
      <c r="P91" s="4"/>
      <c r="Q91" s="4"/>
      <c r="R91" s="4"/>
      <c r="S91" s="4"/>
      <c r="T91" s="4"/>
      <c r="U91" s="4"/>
      <c r="V91" s="4"/>
      <c r="W91" s="4"/>
      <c r="X91" s="4"/>
      <c r="Y91" s="4"/>
      <c r="AA91" s="4"/>
      <c r="AB91" s="4"/>
      <c r="AC91" s="4"/>
      <c r="AD91" s="4"/>
      <c r="AE91" s="4"/>
      <c r="AF91" s="4"/>
      <c r="AG91" s="4"/>
      <c r="AH91" s="4"/>
      <c r="AI91" s="4"/>
      <c r="AJ91" s="4"/>
      <c r="AK91" s="4"/>
      <c r="AL91" s="4"/>
      <c r="AM91" s="4"/>
      <c r="AN91" s="4"/>
      <c r="AO91" s="4"/>
      <c r="AP91" s="4"/>
      <c r="AQ91" s="4"/>
      <c r="AR91" s="4"/>
      <c r="AS91" s="4"/>
      <c r="AT91" s="4"/>
      <c r="AU91" s="4"/>
      <c r="AV91" s="4"/>
    </row>
    <row r="92" spans="1:48" x14ac:dyDescent="0.3">
      <c r="A92" s="4"/>
      <c r="B92" s="4"/>
      <c r="C92" s="4"/>
      <c r="D92" s="4"/>
      <c r="E92" s="4"/>
      <c r="F92" s="4"/>
      <c r="G92" s="4"/>
      <c r="H92" s="4"/>
      <c r="I92" s="4"/>
      <c r="J92" s="4"/>
      <c r="K92" s="4"/>
      <c r="L92" s="4"/>
      <c r="M92" s="4"/>
      <c r="N92" s="4"/>
      <c r="O92" s="4"/>
      <c r="P92" s="4"/>
      <c r="Q92" s="4"/>
      <c r="R92" s="4"/>
      <c r="S92" s="4"/>
      <c r="T92" s="4"/>
      <c r="U92" s="4"/>
      <c r="V92" s="4"/>
      <c r="W92" s="4"/>
      <c r="X92" s="4"/>
      <c r="Y92" s="4"/>
      <c r="AA92" s="4"/>
      <c r="AB92" s="4"/>
      <c r="AC92" s="4"/>
      <c r="AD92" s="4"/>
      <c r="AE92" s="4"/>
      <c r="AF92" s="4"/>
      <c r="AG92" s="4"/>
      <c r="AH92" s="4"/>
      <c r="AI92" s="4"/>
      <c r="AJ92" s="4"/>
      <c r="AK92" s="4"/>
      <c r="AL92" s="4"/>
      <c r="AM92" s="4"/>
      <c r="AN92" s="4"/>
      <c r="AO92" s="4"/>
      <c r="AP92" s="4"/>
      <c r="AQ92" s="4"/>
      <c r="AR92" s="4"/>
      <c r="AS92" s="4"/>
      <c r="AT92" s="4"/>
      <c r="AU92" s="4"/>
      <c r="AV92" s="4"/>
    </row>
    <row r="93" spans="1:48" x14ac:dyDescent="0.3">
      <c r="A93" s="4"/>
      <c r="B93" s="4"/>
      <c r="C93" s="4"/>
      <c r="D93" s="4"/>
      <c r="E93" s="4"/>
      <c r="F93" s="4"/>
      <c r="G93" s="4"/>
      <c r="H93" s="4"/>
      <c r="I93" s="4"/>
      <c r="J93" s="4"/>
      <c r="K93" s="4"/>
      <c r="L93" s="4"/>
      <c r="M93" s="4"/>
      <c r="N93" s="4"/>
      <c r="O93" s="4"/>
      <c r="P93" s="4"/>
      <c r="Q93" s="4"/>
      <c r="R93" s="4"/>
      <c r="S93" s="4"/>
      <c r="T93" s="4"/>
      <c r="U93" s="4"/>
      <c r="V93" s="4"/>
      <c r="W93" s="4"/>
      <c r="X93" s="4"/>
      <c r="Y93" s="4"/>
      <c r="AA93" s="4"/>
      <c r="AB93" s="4"/>
      <c r="AC93" s="4"/>
      <c r="AD93" s="4"/>
      <c r="AE93" s="4"/>
      <c r="AF93" s="4"/>
      <c r="AG93" s="4"/>
      <c r="AH93" s="4"/>
      <c r="AI93" s="4"/>
      <c r="AJ93" s="4"/>
      <c r="AK93" s="4"/>
      <c r="AL93" s="4"/>
      <c r="AM93" s="4"/>
      <c r="AN93" s="4"/>
      <c r="AO93" s="4"/>
      <c r="AP93" s="4"/>
      <c r="AQ93" s="4"/>
      <c r="AR93" s="4"/>
      <c r="AS93" s="4"/>
      <c r="AT93" s="4"/>
      <c r="AU93" s="4"/>
      <c r="AV93" s="4"/>
    </row>
    <row r="94" spans="1:48" x14ac:dyDescent="0.3">
      <c r="A94" s="4"/>
      <c r="B94" s="4"/>
      <c r="C94" s="4"/>
      <c r="D94" s="4"/>
      <c r="E94" s="4"/>
      <c r="F94" s="4"/>
      <c r="G94" s="4"/>
      <c r="H94" s="4"/>
      <c r="I94" s="4"/>
      <c r="J94" s="4"/>
      <c r="K94" s="4"/>
      <c r="L94" s="4"/>
      <c r="M94" s="4"/>
      <c r="N94" s="4"/>
      <c r="O94" s="4"/>
      <c r="P94" s="4"/>
      <c r="Q94" s="4"/>
      <c r="R94" s="4"/>
      <c r="S94" s="4"/>
      <c r="T94" s="4"/>
      <c r="U94" s="4"/>
      <c r="V94" s="4"/>
      <c r="W94" s="4"/>
      <c r="X94" s="4"/>
      <c r="Y94" s="4"/>
      <c r="AA94" s="4"/>
      <c r="AB94" s="4"/>
      <c r="AC94" s="4"/>
      <c r="AD94" s="4"/>
      <c r="AE94" s="4"/>
      <c r="AF94" s="4"/>
      <c r="AG94" s="4"/>
      <c r="AH94" s="4"/>
      <c r="AI94" s="4"/>
      <c r="AJ94" s="4"/>
      <c r="AK94" s="4"/>
      <c r="AL94" s="4"/>
      <c r="AM94" s="4"/>
      <c r="AN94" s="4"/>
      <c r="AO94" s="4"/>
      <c r="AP94" s="4"/>
      <c r="AQ94" s="4"/>
      <c r="AR94" s="4"/>
      <c r="AS94" s="4"/>
      <c r="AT94" s="4"/>
      <c r="AU94" s="4"/>
      <c r="AV94" s="4"/>
    </row>
    <row r="95" spans="1:48" x14ac:dyDescent="0.3">
      <c r="A95" s="4"/>
      <c r="B95" s="4"/>
      <c r="C95" s="4"/>
      <c r="D95" s="4"/>
      <c r="E95" s="4"/>
      <c r="F95" s="4"/>
      <c r="G95" s="4"/>
      <c r="H95" s="4"/>
      <c r="I95" s="4"/>
      <c r="J95" s="4"/>
      <c r="K95" s="4"/>
      <c r="L95" s="4"/>
      <c r="M95" s="4"/>
      <c r="N95" s="4"/>
      <c r="O95" s="4"/>
      <c r="P95" s="4"/>
      <c r="Q95" s="4"/>
      <c r="R95" s="4"/>
      <c r="S95" s="4"/>
      <c r="T95" s="4"/>
      <c r="U95" s="4"/>
      <c r="V95" s="4"/>
      <c r="W95" s="4"/>
      <c r="X95" s="4"/>
      <c r="Y95" s="4"/>
      <c r="AA95" s="4"/>
      <c r="AB95" s="4"/>
      <c r="AC95" s="4"/>
      <c r="AD95" s="4"/>
      <c r="AE95" s="4"/>
      <c r="AF95" s="4"/>
      <c r="AG95" s="4"/>
      <c r="AH95" s="4"/>
      <c r="AI95" s="4"/>
      <c r="AJ95" s="4"/>
      <c r="AK95" s="4"/>
      <c r="AL95" s="4"/>
      <c r="AM95" s="4"/>
      <c r="AN95" s="4"/>
      <c r="AO95" s="4"/>
      <c r="AP95" s="4"/>
      <c r="AQ95" s="4"/>
      <c r="AR95" s="4"/>
      <c r="AS95" s="4"/>
      <c r="AT95" s="4"/>
      <c r="AU95" s="4"/>
      <c r="AV95" s="4"/>
    </row>
    <row r="96" spans="1:48" x14ac:dyDescent="0.3">
      <c r="A96" s="4"/>
      <c r="B96" s="4"/>
      <c r="C96" s="4"/>
      <c r="D96" s="4"/>
      <c r="E96" s="4"/>
      <c r="F96" s="4"/>
      <c r="G96" s="4"/>
      <c r="H96" s="4"/>
      <c r="I96" s="4"/>
      <c r="J96" s="4"/>
      <c r="K96" s="4"/>
      <c r="L96" s="4"/>
      <c r="M96" s="4"/>
      <c r="N96" s="4"/>
      <c r="O96" s="4"/>
      <c r="P96" s="4"/>
      <c r="Q96" s="4"/>
      <c r="R96" s="4"/>
      <c r="S96" s="4"/>
      <c r="T96" s="4"/>
      <c r="U96" s="4"/>
      <c r="V96" s="4"/>
      <c r="W96" s="4"/>
      <c r="X96" s="4"/>
      <c r="Y96" s="4"/>
      <c r="AA96" s="4"/>
      <c r="AB96" s="4"/>
      <c r="AC96" s="4"/>
      <c r="AD96" s="4"/>
      <c r="AE96" s="4"/>
      <c r="AF96" s="4"/>
      <c r="AG96" s="4"/>
      <c r="AH96" s="4"/>
      <c r="AI96" s="4"/>
      <c r="AJ96" s="4"/>
      <c r="AK96" s="4"/>
      <c r="AL96" s="4"/>
      <c r="AM96" s="4"/>
      <c r="AN96" s="4"/>
      <c r="AO96" s="4"/>
      <c r="AP96" s="4"/>
      <c r="AQ96" s="4"/>
      <c r="AR96" s="4"/>
      <c r="AS96" s="4"/>
      <c r="AT96" s="4"/>
      <c r="AU96" s="4"/>
      <c r="AV96" s="4"/>
    </row>
    <row r="97" spans="1:48" x14ac:dyDescent="0.3">
      <c r="A97" s="4"/>
      <c r="B97" s="4"/>
      <c r="C97" s="4"/>
      <c r="D97" s="4"/>
      <c r="E97" s="4"/>
      <c r="F97" s="4"/>
      <c r="G97" s="4"/>
      <c r="H97" s="4"/>
      <c r="I97" s="4"/>
      <c r="J97" s="4"/>
      <c r="K97" s="4"/>
      <c r="L97" s="4"/>
      <c r="M97" s="4"/>
      <c r="N97" s="4"/>
      <c r="O97" s="4"/>
      <c r="P97" s="4"/>
      <c r="Q97" s="4"/>
      <c r="R97" s="4"/>
      <c r="S97" s="4"/>
      <c r="T97" s="4"/>
      <c r="U97" s="4"/>
      <c r="V97" s="4"/>
      <c r="W97" s="4"/>
      <c r="X97" s="4"/>
      <c r="Y97" s="4"/>
      <c r="AA97" s="4"/>
      <c r="AB97" s="4"/>
      <c r="AC97" s="4"/>
      <c r="AD97" s="4"/>
      <c r="AE97" s="4"/>
      <c r="AF97" s="4"/>
      <c r="AG97" s="4"/>
      <c r="AH97" s="4"/>
      <c r="AI97" s="4"/>
      <c r="AJ97" s="4"/>
      <c r="AK97" s="4"/>
      <c r="AL97" s="4"/>
      <c r="AM97" s="4"/>
      <c r="AN97" s="4"/>
      <c r="AO97" s="4"/>
      <c r="AP97" s="4"/>
      <c r="AQ97" s="4"/>
      <c r="AR97" s="4"/>
      <c r="AS97" s="4"/>
      <c r="AT97" s="4"/>
      <c r="AU97" s="4"/>
      <c r="AV97" s="4"/>
    </row>
    <row r="98" spans="1:48" x14ac:dyDescent="0.3">
      <c r="A98" s="4"/>
      <c r="B98" s="4"/>
      <c r="C98" s="4"/>
      <c r="D98" s="4"/>
      <c r="E98" s="4"/>
      <c r="F98" s="4"/>
      <c r="G98" s="4"/>
      <c r="H98" s="4"/>
      <c r="I98" s="4"/>
      <c r="J98" s="4"/>
      <c r="K98" s="4"/>
      <c r="L98" s="4"/>
      <c r="M98" s="4"/>
      <c r="N98" s="4"/>
      <c r="O98" s="4"/>
      <c r="P98" s="4"/>
      <c r="Q98" s="4"/>
      <c r="R98" s="4"/>
      <c r="S98" s="4"/>
      <c r="T98" s="4"/>
      <c r="U98" s="4"/>
      <c r="V98" s="4"/>
      <c r="W98" s="4"/>
      <c r="X98" s="4"/>
      <c r="Y98" s="4"/>
      <c r="AA98" s="4"/>
      <c r="AB98" s="4"/>
      <c r="AC98" s="4"/>
      <c r="AD98" s="4"/>
      <c r="AE98" s="4"/>
      <c r="AF98" s="4"/>
      <c r="AG98" s="4"/>
      <c r="AH98" s="4"/>
      <c r="AI98" s="4"/>
      <c r="AJ98" s="4"/>
      <c r="AK98" s="4"/>
      <c r="AL98" s="4"/>
      <c r="AM98" s="4"/>
      <c r="AN98" s="4"/>
      <c r="AO98" s="4"/>
      <c r="AP98" s="4"/>
      <c r="AQ98" s="4"/>
      <c r="AR98" s="4"/>
      <c r="AS98" s="4"/>
      <c r="AT98" s="4"/>
      <c r="AU98" s="4"/>
      <c r="AV98" s="4"/>
    </row>
    <row r="99" spans="1:48" x14ac:dyDescent="0.3">
      <c r="A99" s="4"/>
      <c r="B99" s="4"/>
      <c r="C99" s="4"/>
      <c r="D99" s="4"/>
      <c r="E99" s="4"/>
      <c r="F99" s="4"/>
      <c r="G99" s="4"/>
      <c r="H99" s="4"/>
      <c r="I99" s="4"/>
      <c r="J99" s="4"/>
      <c r="K99" s="4"/>
      <c r="L99" s="4"/>
      <c r="M99" s="4"/>
      <c r="N99" s="4"/>
      <c r="O99" s="4"/>
      <c r="P99" s="4"/>
      <c r="Q99" s="4"/>
      <c r="R99" s="4"/>
      <c r="S99" s="4"/>
      <c r="T99" s="4"/>
      <c r="U99" s="4"/>
      <c r="V99" s="4"/>
      <c r="W99" s="4"/>
      <c r="X99" s="4"/>
      <c r="Y99" s="4"/>
      <c r="AA99" s="4"/>
      <c r="AB99" s="4"/>
      <c r="AC99" s="4"/>
      <c r="AD99" s="4"/>
      <c r="AE99" s="4"/>
      <c r="AF99" s="4"/>
      <c r="AG99" s="4"/>
      <c r="AH99" s="4"/>
      <c r="AI99" s="4"/>
      <c r="AJ99" s="4"/>
      <c r="AK99" s="4"/>
      <c r="AL99" s="4"/>
      <c r="AM99" s="4"/>
      <c r="AN99" s="4"/>
      <c r="AO99" s="4"/>
      <c r="AP99" s="4"/>
      <c r="AQ99" s="4"/>
      <c r="AR99" s="4"/>
      <c r="AS99" s="4"/>
      <c r="AT99" s="4"/>
      <c r="AU99" s="4"/>
      <c r="AV99" s="4"/>
    </row>
    <row r="100" spans="1:48" x14ac:dyDescent="0.3">
      <c r="A100" s="4"/>
      <c r="B100" s="4"/>
      <c r="C100" s="4"/>
      <c r="D100" s="4"/>
      <c r="E100" s="4"/>
      <c r="F100" s="4"/>
      <c r="G100" s="4"/>
      <c r="H100" s="4"/>
      <c r="I100" s="4"/>
      <c r="J100" s="4"/>
      <c r="K100" s="4"/>
      <c r="L100" s="4"/>
      <c r="M100" s="4"/>
      <c r="N100" s="4"/>
      <c r="O100" s="4"/>
      <c r="P100" s="4"/>
      <c r="Q100" s="4"/>
      <c r="R100" s="4"/>
      <c r="S100" s="4"/>
      <c r="T100" s="4"/>
      <c r="U100" s="4"/>
      <c r="V100" s="4"/>
      <c r="W100" s="4"/>
      <c r="X100" s="4"/>
      <c r="Y100" s="4"/>
      <c r="AA100" s="4"/>
      <c r="AB100" s="4"/>
      <c r="AC100" s="4"/>
      <c r="AD100" s="4"/>
      <c r="AE100" s="4"/>
      <c r="AF100" s="4"/>
      <c r="AG100" s="4"/>
      <c r="AH100" s="4"/>
      <c r="AI100" s="4"/>
      <c r="AJ100" s="4"/>
      <c r="AK100" s="4"/>
      <c r="AL100" s="4"/>
      <c r="AM100" s="4"/>
      <c r="AN100" s="4"/>
      <c r="AO100" s="4"/>
      <c r="AP100" s="4"/>
      <c r="AQ100" s="4"/>
      <c r="AR100" s="4"/>
      <c r="AS100" s="4"/>
      <c r="AT100" s="4"/>
      <c r="AU100" s="4"/>
      <c r="AV100" s="4"/>
    </row>
    <row r="101" spans="1:48" x14ac:dyDescent="0.3">
      <c r="A101" s="4"/>
      <c r="B101" s="4"/>
      <c r="C101" s="4"/>
      <c r="D101" s="4"/>
      <c r="E101" s="4"/>
      <c r="F101" s="4"/>
      <c r="G101" s="4"/>
      <c r="H101" s="4"/>
      <c r="I101" s="4"/>
      <c r="J101" s="4"/>
      <c r="K101" s="4"/>
      <c r="L101" s="4"/>
      <c r="M101" s="4"/>
      <c r="N101" s="4"/>
      <c r="O101" s="4"/>
      <c r="P101" s="4"/>
      <c r="Q101" s="4"/>
      <c r="R101" s="4"/>
      <c r="S101" s="4"/>
      <c r="T101" s="4"/>
      <c r="U101" s="4"/>
      <c r="V101" s="4"/>
      <c r="W101" s="4"/>
      <c r="X101" s="4"/>
      <c r="Y101" s="4"/>
      <c r="AA101" s="4"/>
      <c r="AB101" s="4"/>
      <c r="AC101" s="4"/>
      <c r="AD101" s="4"/>
      <c r="AE101" s="4"/>
      <c r="AF101" s="4"/>
      <c r="AG101" s="4"/>
      <c r="AH101" s="4"/>
      <c r="AI101" s="4"/>
      <c r="AJ101" s="4"/>
      <c r="AK101" s="4"/>
      <c r="AL101" s="4"/>
      <c r="AM101" s="4"/>
      <c r="AN101" s="4"/>
      <c r="AO101" s="4"/>
      <c r="AP101" s="4"/>
      <c r="AQ101" s="4"/>
      <c r="AR101" s="4"/>
      <c r="AS101" s="4"/>
      <c r="AT101" s="4"/>
      <c r="AU101" s="4"/>
      <c r="AV101" s="4"/>
    </row>
    <row r="102" spans="1:48" x14ac:dyDescent="0.3">
      <c r="A102" s="4"/>
      <c r="B102" s="4"/>
      <c r="C102" s="4"/>
      <c r="D102" s="4"/>
      <c r="E102" s="4"/>
      <c r="F102" s="4"/>
      <c r="G102" s="4"/>
      <c r="H102" s="4"/>
      <c r="I102" s="4"/>
      <c r="J102" s="4"/>
      <c r="K102" s="4"/>
      <c r="L102" s="4"/>
      <c r="M102" s="4"/>
      <c r="N102" s="4"/>
      <c r="O102" s="4"/>
      <c r="P102" s="4"/>
      <c r="Q102" s="4"/>
      <c r="R102" s="4"/>
      <c r="S102" s="4"/>
      <c r="T102" s="4"/>
      <c r="U102" s="4"/>
      <c r="V102" s="4"/>
      <c r="W102" s="4"/>
      <c r="X102" s="4"/>
      <c r="Y102" s="4"/>
      <c r="AA102" s="4"/>
      <c r="AB102" s="4"/>
      <c r="AC102" s="4"/>
      <c r="AD102" s="4"/>
      <c r="AE102" s="4"/>
      <c r="AF102" s="4"/>
      <c r="AG102" s="4"/>
      <c r="AH102" s="4"/>
      <c r="AI102" s="4"/>
      <c r="AJ102" s="4"/>
      <c r="AK102" s="4"/>
      <c r="AL102" s="4"/>
      <c r="AM102" s="4"/>
      <c r="AN102" s="4"/>
      <c r="AO102" s="4"/>
      <c r="AP102" s="4"/>
      <c r="AQ102" s="4"/>
      <c r="AR102" s="4"/>
      <c r="AS102" s="4"/>
      <c r="AT102" s="4"/>
      <c r="AU102" s="4"/>
      <c r="AV102" s="4"/>
    </row>
    <row r="103" spans="1:48" x14ac:dyDescent="0.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AA103" s="4"/>
      <c r="AB103" s="4"/>
      <c r="AC103" s="4"/>
      <c r="AD103" s="4"/>
      <c r="AE103" s="4"/>
      <c r="AF103" s="4"/>
      <c r="AG103" s="4"/>
      <c r="AH103" s="4"/>
      <c r="AI103" s="4"/>
      <c r="AJ103" s="4"/>
      <c r="AK103" s="4"/>
      <c r="AL103" s="4"/>
      <c r="AM103" s="4"/>
      <c r="AN103" s="4"/>
      <c r="AO103" s="4"/>
      <c r="AP103" s="4"/>
      <c r="AQ103" s="4"/>
      <c r="AR103" s="4"/>
      <c r="AS103" s="4"/>
      <c r="AT103" s="4"/>
      <c r="AU103" s="4"/>
      <c r="AV103" s="4"/>
    </row>
    <row r="104" spans="1:48" x14ac:dyDescent="0.3">
      <c r="A104" s="4"/>
      <c r="B104" s="4"/>
      <c r="C104" s="4"/>
      <c r="D104" s="4"/>
      <c r="E104" s="4"/>
      <c r="F104" s="4"/>
      <c r="G104" s="4"/>
      <c r="H104" s="4"/>
      <c r="I104" s="4"/>
      <c r="J104" s="4"/>
      <c r="K104" s="4"/>
      <c r="L104" s="4"/>
      <c r="M104" s="4"/>
      <c r="N104" s="4"/>
      <c r="O104" s="4"/>
      <c r="P104" s="4"/>
      <c r="Q104" s="4"/>
      <c r="R104" s="4"/>
      <c r="S104" s="4"/>
      <c r="T104" s="4"/>
      <c r="U104" s="4"/>
      <c r="V104" s="4"/>
      <c r="W104" s="4"/>
      <c r="X104" s="4"/>
      <c r="Y104" s="4"/>
      <c r="AA104" s="4"/>
      <c r="AB104" s="4"/>
      <c r="AC104" s="4"/>
      <c r="AD104" s="4"/>
      <c r="AE104" s="4"/>
      <c r="AF104" s="4"/>
      <c r="AG104" s="4"/>
      <c r="AH104" s="4"/>
      <c r="AI104" s="4"/>
      <c r="AJ104" s="4"/>
      <c r="AK104" s="4"/>
      <c r="AL104" s="4"/>
      <c r="AM104" s="4"/>
      <c r="AN104" s="4"/>
      <c r="AO104" s="4"/>
      <c r="AP104" s="4"/>
      <c r="AQ104" s="4"/>
      <c r="AR104" s="4"/>
      <c r="AS104" s="4"/>
      <c r="AT104" s="4"/>
      <c r="AU104" s="4"/>
      <c r="AV104" s="4"/>
    </row>
    <row r="105" spans="1:48" x14ac:dyDescent="0.3">
      <c r="A105" s="4"/>
      <c r="B105" s="4"/>
      <c r="C105" s="4"/>
      <c r="D105" s="4"/>
      <c r="E105" s="4"/>
      <c r="F105" s="4"/>
      <c r="G105" s="4"/>
      <c r="H105" s="4"/>
      <c r="I105" s="4"/>
      <c r="J105" s="4"/>
      <c r="K105" s="4"/>
      <c r="L105" s="4"/>
      <c r="M105" s="4"/>
      <c r="N105" s="4"/>
      <c r="O105" s="4"/>
      <c r="P105" s="4"/>
      <c r="Q105" s="4"/>
      <c r="R105" s="4"/>
      <c r="S105" s="4"/>
      <c r="T105" s="4"/>
      <c r="U105" s="4"/>
      <c r="V105" s="4"/>
      <c r="W105" s="4"/>
      <c r="X105" s="4"/>
      <c r="Y105" s="4"/>
      <c r="AA105" s="4"/>
      <c r="AB105" s="4"/>
      <c r="AC105" s="4"/>
      <c r="AD105" s="4"/>
      <c r="AE105" s="4"/>
      <c r="AF105" s="4"/>
      <c r="AG105" s="4"/>
      <c r="AH105" s="4"/>
      <c r="AI105" s="4"/>
      <c r="AJ105" s="4"/>
      <c r="AK105" s="4"/>
      <c r="AL105" s="4"/>
      <c r="AM105" s="4"/>
      <c r="AN105" s="4"/>
      <c r="AO105" s="4"/>
      <c r="AP105" s="4"/>
      <c r="AQ105" s="4"/>
      <c r="AR105" s="4"/>
      <c r="AS105" s="4"/>
      <c r="AT105" s="4"/>
      <c r="AU105" s="4"/>
      <c r="AV105" s="4"/>
    </row>
    <row r="106" spans="1:48" x14ac:dyDescent="0.3">
      <c r="A106" s="4"/>
      <c r="B106" s="4"/>
      <c r="C106" s="4"/>
      <c r="D106" s="4"/>
      <c r="E106" s="4"/>
      <c r="F106" s="4"/>
      <c r="G106" s="4"/>
      <c r="H106" s="4"/>
      <c r="I106" s="4"/>
      <c r="J106" s="4"/>
      <c r="K106" s="4"/>
      <c r="L106" s="4"/>
      <c r="M106" s="4"/>
      <c r="N106" s="4"/>
      <c r="O106" s="4"/>
      <c r="P106" s="4"/>
      <c r="Q106" s="4"/>
      <c r="R106" s="4"/>
      <c r="S106" s="4"/>
      <c r="T106" s="4"/>
      <c r="U106" s="4"/>
      <c r="V106" s="4"/>
      <c r="W106" s="4"/>
      <c r="X106" s="4"/>
      <c r="Y106" s="4"/>
      <c r="AA106" s="4"/>
      <c r="AB106" s="4"/>
      <c r="AC106" s="4"/>
      <c r="AD106" s="4"/>
      <c r="AE106" s="4"/>
      <c r="AF106" s="4"/>
      <c r="AG106" s="4"/>
      <c r="AH106" s="4"/>
      <c r="AI106" s="4"/>
      <c r="AJ106" s="4"/>
      <c r="AK106" s="4"/>
      <c r="AL106" s="4"/>
      <c r="AM106" s="4"/>
      <c r="AN106" s="4"/>
      <c r="AO106" s="4"/>
      <c r="AP106" s="4"/>
      <c r="AQ106" s="4"/>
      <c r="AR106" s="4"/>
      <c r="AS106" s="4"/>
      <c r="AT106" s="4"/>
      <c r="AU106" s="4"/>
      <c r="AV106" s="4"/>
    </row>
    <row r="107" spans="1:48" x14ac:dyDescent="0.3">
      <c r="A107" s="4"/>
      <c r="B107" s="4"/>
      <c r="C107" s="4"/>
      <c r="D107" s="4"/>
      <c r="E107" s="4"/>
      <c r="F107" s="4"/>
      <c r="G107" s="4"/>
      <c r="H107" s="4"/>
      <c r="I107" s="4"/>
      <c r="J107" s="4"/>
      <c r="K107" s="4"/>
      <c r="L107" s="4"/>
      <c r="M107" s="4"/>
      <c r="N107" s="4"/>
      <c r="O107" s="4"/>
      <c r="P107" s="4"/>
      <c r="Q107" s="4"/>
      <c r="R107" s="4"/>
      <c r="S107" s="4"/>
      <c r="T107" s="4"/>
      <c r="U107" s="4"/>
      <c r="V107" s="4"/>
      <c r="W107" s="4"/>
      <c r="X107" s="4"/>
      <c r="Y107" s="4"/>
      <c r="AA107" s="4"/>
      <c r="AB107" s="4"/>
      <c r="AC107" s="4"/>
      <c r="AD107" s="4"/>
      <c r="AE107" s="4"/>
      <c r="AF107" s="4"/>
      <c r="AG107" s="4"/>
      <c r="AH107" s="4"/>
      <c r="AI107" s="4"/>
      <c r="AJ107" s="4"/>
      <c r="AK107" s="4"/>
      <c r="AL107" s="4"/>
      <c r="AM107" s="4"/>
      <c r="AN107" s="4"/>
      <c r="AO107" s="4"/>
      <c r="AP107" s="4"/>
      <c r="AQ107" s="4"/>
      <c r="AR107" s="4"/>
      <c r="AS107" s="4"/>
      <c r="AT107" s="4"/>
      <c r="AU107" s="4"/>
      <c r="AV107" s="4"/>
    </row>
    <row r="108" spans="1:48" x14ac:dyDescent="0.3">
      <c r="A108" s="4"/>
      <c r="B108" s="4"/>
      <c r="C108" s="4"/>
      <c r="D108" s="4"/>
      <c r="E108" s="4"/>
      <c r="F108" s="4"/>
      <c r="G108" s="4"/>
      <c r="H108" s="4"/>
      <c r="I108" s="4"/>
      <c r="J108" s="4"/>
      <c r="K108" s="4"/>
      <c r="L108" s="4"/>
      <c r="M108" s="4"/>
      <c r="N108" s="4"/>
      <c r="O108" s="4"/>
      <c r="P108" s="4"/>
      <c r="Q108" s="4"/>
      <c r="R108" s="4"/>
      <c r="S108" s="4"/>
      <c r="T108" s="4"/>
      <c r="U108" s="4"/>
      <c r="V108" s="4"/>
      <c r="W108" s="4"/>
      <c r="X108" s="4"/>
      <c r="Y108" s="4"/>
      <c r="AA108" s="4"/>
      <c r="AB108" s="4"/>
      <c r="AC108" s="4"/>
      <c r="AD108" s="4"/>
      <c r="AE108" s="4"/>
      <c r="AF108" s="4"/>
      <c r="AG108" s="4"/>
      <c r="AH108" s="4"/>
      <c r="AI108" s="4"/>
      <c r="AJ108" s="4"/>
      <c r="AK108" s="4"/>
      <c r="AL108" s="4"/>
      <c r="AM108" s="4"/>
      <c r="AN108" s="4"/>
      <c r="AO108" s="4"/>
      <c r="AP108" s="4"/>
      <c r="AQ108" s="4"/>
      <c r="AR108" s="4"/>
      <c r="AS108" s="4"/>
      <c r="AT108" s="4"/>
      <c r="AU108" s="4"/>
      <c r="AV108" s="4"/>
    </row>
    <row r="109" spans="1:48" x14ac:dyDescent="0.3">
      <c r="A109" s="4"/>
      <c r="B109" s="4"/>
      <c r="C109" s="4"/>
      <c r="D109" s="4"/>
      <c r="E109" s="4"/>
      <c r="F109" s="4"/>
      <c r="G109" s="4"/>
      <c r="H109" s="4"/>
      <c r="I109" s="4"/>
      <c r="J109" s="4"/>
      <c r="K109" s="4"/>
      <c r="L109" s="4"/>
      <c r="M109" s="4"/>
      <c r="N109" s="4"/>
      <c r="O109" s="4"/>
      <c r="P109" s="4"/>
      <c r="Q109" s="4"/>
      <c r="R109" s="4"/>
      <c r="S109" s="4"/>
      <c r="T109" s="4"/>
      <c r="U109" s="4"/>
      <c r="V109" s="4"/>
      <c r="W109" s="4"/>
      <c r="X109" s="4"/>
      <c r="Y109" s="4"/>
      <c r="AA109" s="4"/>
      <c r="AB109" s="4"/>
      <c r="AC109" s="4"/>
      <c r="AD109" s="4"/>
      <c r="AE109" s="4"/>
      <c r="AF109" s="4"/>
      <c r="AG109" s="4"/>
      <c r="AH109" s="4"/>
      <c r="AI109" s="4"/>
      <c r="AJ109" s="4"/>
      <c r="AK109" s="4"/>
      <c r="AL109" s="4"/>
      <c r="AM109" s="4"/>
      <c r="AN109" s="4"/>
      <c r="AO109" s="4"/>
      <c r="AP109" s="4"/>
      <c r="AQ109" s="4"/>
      <c r="AR109" s="4"/>
      <c r="AS109" s="4"/>
      <c r="AT109" s="4"/>
      <c r="AU109" s="4"/>
      <c r="AV109" s="4"/>
    </row>
    <row r="110" spans="1:48" x14ac:dyDescent="0.3">
      <c r="A110" s="4"/>
      <c r="B110" s="4"/>
      <c r="C110" s="4"/>
      <c r="D110" s="4"/>
      <c r="E110" s="4"/>
      <c r="F110" s="4"/>
      <c r="G110" s="4"/>
      <c r="H110" s="4"/>
      <c r="I110" s="4"/>
      <c r="J110" s="4"/>
      <c r="K110" s="4"/>
      <c r="L110" s="4"/>
      <c r="M110" s="4"/>
      <c r="N110" s="4"/>
      <c r="O110" s="4"/>
      <c r="P110" s="4"/>
      <c r="Q110" s="4"/>
      <c r="R110" s="4"/>
      <c r="S110" s="4"/>
      <c r="T110" s="4"/>
      <c r="U110" s="4"/>
      <c r="V110" s="4"/>
      <c r="W110" s="4"/>
      <c r="X110" s="4"/>
      <c r="Y110" s="4"/>
      <c r="AA110" s="4"/>
      <c r="AB110" s="4"/>
      <c r="AC110" s="4"/>
      <c r="AD110" s="4"/>
      <c r="AE110" s="4"/>
      <c r="AF110" s="4"/>
      <c r="AG110" s="4"/>
      <c r="AH110" s="4"/>
      <c r="AI110" s="4"/>
      <c r="AJ110" s="4"/>
      <c r="AK110" s="4"/>
      <c r="AL110" s="4"/>
      <c r="AM110" s="4"/>
      <c r="AN110" s="4"/>
      <c r="AO110" s="4"/>
      <c r="AP110" s="4"/>
      <c r="AQ110" s="4"/>
      <c r="AR110" s="4"/>
      <c r="AS110" s="4"/>
      <c r="AT110" s="4"/>
      <c r="AU110" s="4"/>
      <c r="AV110" s="4"/>
    </row>
    <row r="111" spans="1:48" x14ac:dyDescent="0.3">
      <c r="A111" s="4"/>
      <c r="B111" s="4"/>
      <c r="C111" s="4"/>
      <c r="D111" s="4"/>
      <c r="E111" s="4"/>
      <c r="F111" s="4"/>
      <c r="G111" s="4"/>
      <c r="H111" s="4"/>
      <c r="I111" s="4"/>
      <c r="J111" s="4"/>
      <c r="K111" s="4"/>
      <c r="L111" s="4"/>
      <c r="M111" s="4"/>
      <c r="N111" s="4"/>
      <c r="O111" s="4"/>
      <c r="P111" s="4"/>
      <c r="Q111" s="4"/>
      <c r="R111" s="4"/>
      <c r="S111" s="4"/>
      <c r="T111" s="4"/>
      <c r="U111" s="4"/>
      <c r="V111" s="4"/>
      <c r="W111" s="4"/>
      <c r="X111" s="4"/>
      <c r="Y111" s="4"/>
      <c r="AA111" s="4"/>
      <c r="AB111" s="4"/>
      <c r="AC111" s="4"/>
      <c r="AD111" s="4"/>
      <c r="AE111" s="4"/>
      <c r="AF111" s="4"/>
      <c r="AG111" s="4"/>
      <c r="AH111" s="4"/>
      <c r="AI111" s="4"/>
      <c r="AJ111" s="4"/>
      <c r="AK111" s="4"/>
      <c r="AL111" s="4"/>
      <c r="AM111" s="4"/>
      <c r="AN111" s="4"/>
      <c r="AO111" s="4"/>
      <c r="AP111" s="4"/>
      <c r="AQ111" s="4"/>
      <c r="AR111" s="4"/>
      <c r="AS111" s="4"/>
      <c r="AT111" s="4"/>
      <c r="AU111" s="4"/>
      <c r="AV111" s="4"/>
    </row>
    <row r="112" spans="1:48" x14ac:dyDescent="0.3">
      <c r="A112" s="4"/>
      <c r="B112" s="4"/>
      <c r="C112" s="4"/>
      <c r="D112" s="4"/>
      <c r="E112" s="4"/>
      <c r="F112" s="4"/>
      <c r="G112" s="4"/>
      <c r="H112" s="4"/>
      <c r="I112" s="4"/>
      <c r="J112" s="4"/>
      <c r="K112" s="4"/>
      <c r="L112" s="4"/>
      <c r="M112" s="4"/>
      <c r="N112" s="4"/>
      <c r="O112" s="4"/>
      <c r="P112" s="4"/>
      <c r="Q112" s="4"/>
      <c r="R112" s="4"/>
      <c r="S112" s="4"/>
      <c r="T112" s="4"/>
      <c r="U112" s="4"/>
      <c r="V112" s="4"/>
      <c r="W112" s="4"/>
      <c r="X112" s="4"/>
      <c r="Y112" s="4"/>
      <c r="AA112" s="4"/>
      <c r="AB112" s="4"/>
      <c r="AC112" s="4"/>
      <c r="AD112" s="4"/>
      <c r="AE112" s="4"/>
      <c r="AF112" s="4"/>
      <c r="AG112" s="4"/>
      <c r="AH112" s="4"/>
      <c r="AI112" s="4"/>
      <c r="AJ112" s="4"/>
      <c r="AK112" s="4"/>
      <c r="AL112" s="4"/>
      <c r="AM112" s="4"/>
      <c r="AN112" s="4"/>
      <c r="AO112" s="4"/>
      <c r="AP112" s="4"/>
      <c r="AQ112" s="4"/>
      <c r="AR112" s="4"/>
      <c r="AS112" s="4"/>
      <c r="AT112" s="4"/>
      <c r="AU112" s="4"/>
      <c r="AV112" s="4"/>
    </row>
    <row r="113" spans="1:48" x14ac:dyDescent="0.3">
      <c r="A113" s="4"/>
      <c r="B113" s="4"/>
      <c r="C113" s="4"/>
      <c r="D113" s="4"/>
      <c r="E113" s="4"/>
      <c r="F113" s="4"/>
      <c r="G113" s="4"/>
      <c r="H113" s="4"/>
      <c r="I113" s="4"/>
      <c r="J113" s="4"/>
      <c r="K113" s="4"/>
      <c r="L113" s="4"/>
      <c r="M113" s="4"/>
      <c r="N113" s="4"/>
      <c r="O113" s="4"/>
      <c r="P113" s="4"/>
      <c r="Q113" s="4"/>
      <c r="R113" s="4"/>
      <c r="S113" s="4"/>
      <c r="T113" s="4"/>
      <c r="U113" s="4"/>
      <c r="V113" s="4"/>
      <c r="W113" s="4"/>
      <c r="X113" s="4"/>
      <c r="Y113" s="4"/>
      <c r="AA113" s="4"/>
      <c r="AB113" s="4"/>
      <c r="AC113" s="4"/>
      <c r="AD113" s="4"/>
      <c r="AE113" s="4"/>
      <c r="AF113" s="4"/>
      <c r="AG113" s="4"/>
      <c r="AH113" s="4"/>
      <c r="AI113" s="4"/>
      <c r="AJ113" s="4"/>
      <c r="AK113" s="4"/>
      <c r="AL113" s="4"/>
      <c r="AM113" s="4"/>
      <c r="AN113" s="4"/>
      <c r="AO113" s="4"/>
      <c r="AP113" s="4"/>
      <c r="AQ113" s="4"/>
      <c r="AR113" s="4"/>
      <c r="AS113" s="4"/>
      <c r="AT113" s="4"/>
      <c r="AU113" s="4"/>
      <c r="AV113" s="4"/>
    </row>
    <row r="114" spans="1:48" x14ac:dyDescent="0.3">
      <c r="A114" s="4"/>
      <c r="B114" s="4"/>
      <c r="C114" s="4"/>
      <c r="D114" s="4"/>
      <c r="E114" s="4"/>
      <c r="F114" s="4"/>
      <c r="G114" s="4"/>
      <c r="H114" s="4"/>
      <c r="I114" s="4"/>
      <c r="J114" s="4"/>
      <c r="K114" s="4"/>
      <c r="L114" s="4"/>
      <c r="M114" s="4"/>
      <c r="N114" s="4"/>
      <c r="O114" s="4"/>
      <c r="P114" s="4"/>
      <c r="Q114" s="4"/>
      <c r="R114" s="4"/>
      <c r="S114" s="4"/>
      <c r="T114" s="4"/>
      <c r="U114" s="4"/>
      <c r="V114" s="4"/>
      <c r="W114" s="4"/>
      <c r="X114" s="4"/>
      <c r="Y114" s="4"/>
      <c r="AA114" s="4"/>
      <c r="AB114" s="4"/>
      <c r="AC114" s="4"/>
      <c r="AD114" s="4"/>
      <c r="AE114" s="4"/>
      <c r="AF114" s="4"/>
      <c r="AG114" s="4"/>
      <c r="AH114" s="4"/>
      <c r="AI114" s="4"/>
      <c r="AJ114" s="4"/>
      <c r="AK114" s="4"/>
      <c r="AL114" s="4"/>
      <c r="AM114" s="4"/>
      <c r="AN114" s="4"/>
      <c r="AO114" s="4"/>
      <c r="AP114" s="4"/>
      <c r="AQ114" s="4"/>
      <c r="AR114" s="4"/>
      <c r="AS114" s="4"/>
      <c r="AT114" s="4"/>
      <c r="AU114" s="4"/>
      <c r="AV114" s="4"/>
    </row>
    <row r="115" spans="1:48" x14ac:dyDescent="0.3">
      <c r="A115" s="4"/>
      <c r="B115" s="4"/>
      <c r="C115" s="4"/>
      <c r="D115" s="4"/>
      <c r="E115" s="4"/>
      <c r="F115" s="4"/>
      <c r="G115" s="4"/>
      <c r="H115" s="4"/>
      <c r="I115" s="4"/>
      <c r="J115" s="4"/>
      <c r="K115" s="4"/>
      <c r="L115" s="4"/>
      <c r="M115" s="4"/>
      <c r="N115" s="4"/>
      <c r="O115" s="4"/>
      <c r="P115" s="4"/>
      <c r="Q115" s="4"/>
      <c r="R115" s="4"/>
      <c r="S115" s="4"/>
      <c r="T115" s="4"/>
      <c r="U115" s="4"/>
      <c r="V115" s="4"/>
      <c r="W115" s="4"/>
      <c r="X115" s="4"/>
      <c r="Y115" s="4"/>
      <c r="AA115" s="4"/>
      <c r="AB115" s="4"/>
      <c r="AC115" s="4"/>
      <c r="AD115" s="4"/>
      <c r="AE115" s="4"/>
      <c r="AF115" s="4"/>
      <c r="AG115" s="4"/>
      <c r="AH115" s="4"/>
      <c r="AI115" s="4"/>
      <c r="AJ115" s="4"/>
      <c r="AK115" s="4"/>
      <c r="AL115" s="4"/>
      <c r="AM115" s="4"/>
      <c r="AN115" s="4"/>
      <c r="AO115" s="4"/>
      <c r="AP115" s="4"/>
      <c r="AQ115" s="4"/>
      <c r="AR115" s="4"/>
      <c r="AS115" s="4"/>
      <c r="AT115" s="4"/>
      <c r="AU115" s="4"/>
      <c r="AV115" s="4"/>
    </row>
    <row r="116" spans="1:48" x14ac:dyDescent="0.3">
      <c r="A116" s="4"/>
      <c r="B116" s="4"/>
      <c r="C116" s="4"/>
      <c r="D116" s="4"/>
      <c r="E116" s="4"/>
      <c r="F116" s="4"/>
      <c r="G116" s="4"/>
      <c r="H116" s="4"/>
      <c r="I116" s="4"/>
      <c r="J116" s="4"/>
      <c r="K116" s="4"/>
      <c r="L116" s="4"/>
      <c r="M116" s="4"/>
      <c r="N116" s="4"/>
      <c r="O116" s="4"/>
      <c r="P116" s="4"/>
      <c r="Q116" s="4"/>
      <c r="R116" s="4"/>
      <c r="S116" s="4"/>
      <c r="T116" s="4"/>
      <c r="U116" s="4"/>
      <c r="V116" s="4"/>
      <c r="W116" s="4"/>
      <c r="X116" s="4"/>
      <c r="Y116" s="4"/>
      <c r="AA116" s="4"/>
      <c r="AB116" s="4"/>
      <c r="AC116" s="4"/>
      <c r="AD116" s="4"/>
      <c r="AE116" s="4"/>
      <c r="AF116" s="4"/>
      <c r="AG116" s="4"/>
      <c r="AH116" s="4"/>
      <c r="AI116" s="4"/>
      <c r="AJ116" s="4"/>
      <c r="AK116" s="4"/>
      <c r="AL116" s="4"/>
      <c r="AM116" s="4"/>
      <c r="AN116" s="4"/>
      <c r="AO116" s="4"/>
      <c r="AP116" s="4"/>
      <c r="AQ116" s="4"/>
      <c r="AR116" s="4"/>
      <c r="AS116" s="4"/>
      <c r="AT116" s="4"/>
      <c r="AU116" s="4"/>
      <c r="AV116" s="4"/>
    </row>
    <row r="117" spans="1:48" x14ac:dyDescent="0.3">
      <c r="A117" s="4"/>
      <c r="B117" s="4"/>
      <c r="C117" s="4"/>
      <c r="D117" s="4"/>
      <c r="E117" s="4"/>
      <c r="F117" s="4"/>
      <c r="G117" s="4"/>
      <c r="H117" s="4"/>
      <c r="I117" s="4"/>
      <c r="J117" s="4"/>
      <c r="K117" s="4"/>
      <c r="L117" s="4"/>
      <c r="M117" s="4"/>
      <c r="N117" s="4"/>
      <c r="O117" s="4"/>
      <c r="P117" s="4"/>
      <c r="Q117" s="4"/>
      <c r="R117" s="4"/>
      <c r="S117" s="4"/>
      <c r="T117" s="4"/>
      <c r="U117" s="4"/>
      <c r="V117" s="4"/>
      <c r="W117" s="4"/>
      <c r="X117" s="4"/>
      <c r="Y117" s="4"/>
      <c r="AA117" s="4"/>
      <c r="AB117" s="4"/>
      <c r="AC117" s="4"/>
      <c r="AD117" s="4"/>
      <c r="AE117" s="4"/>
      <c r="AF117" s="4"/>
      <c r="AG117" s="4"/>
      <c r="AH117" s="4"/>
      <c r="AI117" s="4"/>
      <c r="AJ117" s="4"/>
      <c r="AK117" s="4"/>
      <c r="AL117" s="4"/>
      <c r="AM117" s="4"/>
      <c r="AN117" s="4"/>
      <c r="AO117" s="4"/>
      <c r="AP117" s="4"/>
      <c r="AQ117" s="4"/>
      <c r="AR117" s="4"/>
      <c r="AS117" s="4"/>
      <c r="AT117" s="4"/>
      <c r="AU117" s="4"/>
      <c r="AV117" s="4"/>
    </row>
    <row r="118" spans="1:48" x14ac:dyDescent="0.3">
      <c r="A118" s="4"/>
      <c r="B118" s="4"/>
      <c r="C118" s="4"/>
      <c r="D118" s="4"/>
      <c r="E118" s="4"/>
      <c r="F118" s="4"/>
      <c r="G118" s="4"/>
      <c r="H118" s="4"/>
      <c r="I118" s="4"/>
      <c r="J118" s="4"/>
      <c r="K118" s="4"/>
      <c r="L118" s="4"/>
      <c r="M118" s="4"/>
      <c r="N118" s="4"/>
      <c r="O118" s="4"/>
      <c r="P118" s="4"/>
      <c r="Q118" s="4"/>
      <c r="R118" s="4"/>
      <c r="S118" s="4"/>
      <c r="T118" s="4"/>
      <c r="U118" s="4"/>
      <c r="V118" s="4"/>
      <c r="W118" s="4"/>
      <c r="X118" s="4"/>
      <c r="Y118" s="4"/>
      <c r="AA118" s="4"/>
      <c r="AB118" s="4"/>
      <c r="AC118" s="4"/>
      <c r="AD118" s="4"/>
      <c r="AE118" s="4"/>
      <c r="AF118" s="4"/>
      <c r="AG118" s="4"/>
      <c r="AH118" s="4"/>
      <c r="AI118" s="4"/>
      <c r="AJ118" s="4"/>
      <c r="AK118" s="4"/>
      <c r="AL118" s="4"/>
      <c r="AM118" s="4"/>
      <c r="AN118" s="4"/>
      <c r="AO118" s="4"/>
      <c r="AP118" s="4"/>
      <c r="AQ118" s="4"/>
      <c r="AR118" s="4"/>
      <c r="AS118" s="4"/>
      <c r="AT118" s="4"/>
      <c r="AU118" s="4"/>
      <c r="AV118" s="4"/>
    </row>
    <row r="119" spans="1:48" x14ac:dyDescent="0.3">
      <c r="A119" s="4"/>
      <c r="B119" s="4"/>
      <c r="C119" s="4"/>
      <c r="D119" s="4"/>
      <c r="E119" s="4"/>
      <c r="F119" s="4"/>
      <c r="G119" s="4"/>
      <c r="H119" s="4"/>
      <c r="I119" s="4"/>
      <c r="J119" s="4"/>
      <c r="K119" s="4"/>
      <c r="L119" s="4"/>
      <c r="M119" s="4"/>
      <c r="N119" s="4"/>
      <c r="O119" s="4"/>
      <c r="P119" s="4"/>
      <c r="Q119" s="4"/>
      <c r="R119" s="4"/>
      <c r="S119" s="4"/>
      <c r="T119" s="4"/>
      <c r="U119" s="4"/>
      <c r="V119" s="4"/>
      <c r="W119" s="4"/>
      <c r="X119" s="4"/>
      <c r="Y119" s="4"/>
      <c r="AA119" s="4"/>
      <c r="AB119" s="4"/>
      <c r="AC119" s="4"/>
      <c r="AD119" s="4"/>
      <c r="AE119" s="4"/>
      <c r="AF119" s="4"/>
      <c r="AG119" s="4"/>
      <c r="AH119" s="4"/>
      <c r="AI119" s="4"/>
      <c r="AJ119" s="4"/>
      <c r="AK119" s="4"/>
      <c r="AL119" s="4"/>
      <c r="AM119" s="4"/>
      <c r="AN119" s="4"/>
      <c r="AO119" s="4"/>
      <c r="AP119" s="4"/>
      <c r="AQ119" s="4"/>
      <c r="AR119" s="4"/>
      <c r="AS119" s="4"/>
      <c r="AT119" s="4"/>
      <c r="AU119" s="4"/>
      <c r="AV119" s="4"/>
    </row>
    <row r="120" spans="1:48" x14ac:dyDescent="0.3">
      <c r="A120" s="4"/>
      <c r="B120" s="4"/>
      <c r="C120" s="4"/>
      <c r="D120" s="4"/>
      <c r="E120" s="4"/>
      <c r="F120" s="4"/>
      <c r="G120" s="4"/>
      <c r="H120" s="4"/>
      <c r="I120" s="4"/>
      <c r="J120" s="4"/>
      <c r="K120" s="4"/>
      <c r="L120" s="4"/>
      <c r="M120" s="4"/>
      <c r="N120" s="4"/>
      <c r="O120" s="4"/>
      <c r="P120" s="4"/>
      <c r="Q120" s="4"/>
      <c r="R120" s="4"/>
      <c r="S120" s="4"/>
      <c r="T120" s="4"/>
      <c r="U120" s="4"/>
      <c r="V120" s="4"/>
      <c r="W120" s="4"/>
      <c r="X120" s="4"/>
      <c r="Y120" s="4"/>
      <c r="AA120" s="4"/>
      <c r="AB120" s="4"/>
      <c r="AC120" s="4"/>
      <c r="AD120" s="4"/>
      <c r="AE120" s="4"/>
      <c r="AF120" s="4"/>
      <c r="AG120" s="4"/>
      <c r="AH120" s="4"/>
      <c r="AI120" s="4"/>
      <c r="AJ120" s="4"/>
      <c r="AK120" s="4"/>
      <c r="AL120" s="4"/>
      <c r="AM120" s="4"/>
      <c r="AN120" s="4"/>
      <c r="AO120" s="4"/>
      <c r="AP120" s="4"/>
      <c r="AQ120" s="4"/>
      <c r="AR120" s="4"/>
      <c r="AS120" s="4"/>
      <c r="AT120" s="4"/>
      <c r="AU120" s="4"/>
      <c r="AV120" s="4"/>
    </row>
    <row r="121" spans="1:48" x14ac:dyDescent="0.3">
      <c r="A121" s="4"/>
      <c r="B121" s="4"/>
      <c r="C121" s="4"/>
      <c r="D121" s="4"/>
      <c r="E121" s="4"/>
      <c r="F121" s="4"/>
      <c r="G121" s="4"/>
      <c r="H121" s="4"/>
      <c r="I121" s="4"/>
      <c r="J121" s="4"/>
      <c r="K121" s="4"/>
      <c r="L121" s="4"/>
      <c r="M121" s="4"/>
      <c r="N121" s="4"/>
      <c r="O121" s="4"/>
      <c r="P121" s="4"/>
      <c r="Q121" s="4"/>
      <c r="R121" s="4"/>
      <c r="S121" s="4"/>
      <c r="T121" s="4"/>
      <c r="U121" s="4"/>
      <c r="V121" s="4"/>
      <c r="W121" s="4"/>
      <c r="X121" s="4"/>
      <c r="Y121" s="4"/>
      <c r="AA121" s="4"/>
      <c r="AB121" s="4"/>
      <c r="AC121" s="4"/>
      <c r="AD121" s="4"/>
      <c r="AE121" s="4"/>
      <c r="AF121" s="4"/>
      <c r="AG121" s="4"/>
      <c r="AH121" s="4"/>
      <c r="AI121" s="4"/>
      <c r="AJ121" s="4"/>
      <c r="AK121" s="4"/>
      <c r="AL121" s="4"/>
      <c r="AM121" s="4"/>
      <c r="AN121" s="4"/>
      <c r="AO121" s="4"/>
      <c r="AP121" s="4"/>
      <c r="AQ121" s="4"/>
      <c r="AR121" s="4"/>
      <c r="AS121" s="4"/>
      <c r="AT121" s="4"/>
      <c r="AU121" s="4"/>
      <c r="AV121" s="4"/>
    </row>
    <row r="122" spans="1:48" x14ac:dyDescent="0.3">
      <c r="A122" s="4"/>
      <c r="B122" s="4"/>
      <c r="C122" s="4"/>
      <c r="D122" s="4"/>
      <c r="E122" s="4"/>
      <c r="F122" s="4"/>
      <c r="G122" s="4"/>
      <c r="H122" s="4"/>
      <c r="I122" s="4"/>
      <c r="J122" s="4"/>
      <c r="K122" s="4"/>
      <c r="L122" s="4"/>
      <c r="M122" s="4"/>
      <c r="N122" s="4"/>
      <c r="O122" s="4"/>
      <c r="P122" s="4"/>
      <c r="Q122" s="4"/>
      <c r="R122" s="4"/>
      <c r="S122" s="4"/>
      <c r="T122" s="4"/>
      <c r="U122" s="4"/>
      <c r="V122" s="4"/>
      <c r="W122" s="4"/>
      <c r="X122" s="4"/>
      <c r="Y122" s="4"/>
      <c r="AA122" s="4"/>
      <c r="AB122" s="4"/>
      <c r="AC122" s="4"/>
      <c r="AD122" s="4"/>
      <c r="AE122" s="4"/>
      <c r="AF122" s="4"/>
      <c r="AG122" s="4"/>
      <c r="AH122" s="4"/>
      <c r="AI122" s="4"/>
      <c r="AJ122" s="4"/>
      <c r="AK122" s="4"/>
      <c r="AL122" s="4"/>
      <c r="AM122" s="4"/>
      <c r="AN122" s="4"/>
      <c r="AO122" s="4"/>
      <c r="AP122" s="4"/>
      <c r="AQ122" s="4"/>
      <c r="AR122" s="4"/>
      <c r="AS122" s="4"/>
      <c r="AT122" s="4"/>
      <c r="AU122" s="4"/>
      <c r="AV122" s="4"/>
    </row>
    <row r="123" spans="1:48" x14ac:dyDescent="0.3">
      <c r="A123" s="4"/>
      <c r="B123" s="4"/>
      <c r="C123" s="4"/>
      <c r="D123" s="4"/>
      <c r="E123" s="4"/>
      <c r="F123" s="4"/>
      <c r="G123" s="4"/>
      <c r="H123" s="4"/>
      <c r="I123" s="4"/>
      <c r="J123" s="4"/>
      <c r="K123" s="4"/>
      <c r="L123" s="4"/>
      <c r="M123" s="4"/>
      <c r="N123" s="4"/>
      <c r="O123" s="4"/>
      <c r="P123" s="4"/>
      <c r="Q123" s="4"/>
      <c r="R123" s="4"/>
      <c r="S123" s="4"/>
      <c r="T123" s="4"/>
      <c r="U123" s="4"/>
      <c r="V123" s="4"/>
      <c r="W123" s="4"/>
      <c r="X123" s="4"/>
      <c r="Y123" s="4"/>
      <c r="AA123" s="4"/>
      <c r="AB123" s="4"/>
      <c r="AC123" s="4"/>
      <c r="AD123" s="4"/>
      <c r="AE123" s="4"/>
      <c r="AF123" s="4"/>
      <c r="AG123" s="4"/>
      <c r="AH123" s="4"/>
      <c r="AI123" s="4"/>
      <c r="AJ123" s="4"/>
      <c r="AK123" s="4"/>
      <c r="AL123" s="4"/>
      <c r="AM123" s="4"/>
      <c r="AN123" s="4"/>
      <c r="AO123" s="4"/>
      <c r="AP123" s="4"/>
      <c r="AQ123" s="4"/>
      <c r="AR123" s="4"/>
      <c r="AS123" s="4"/>
      <c r="AT123" s="4"/>
      <c r="AU123" s="4"/>
      <c r="AV123" s="4"/>
    </row>
    <row r="124" spans="1:48" x14ac:dyDescent="0.3">
      <c r="A124" s="4"/>
      <c r="B124" s="4"/>
      <c r="C124" s="4"/>
      <c r="D124" s="4"/>
      <c r="E124" s="4"/>
      <c r="F124" s="4"/>
      <c r="G124" s="4"/>
      <c r="H124" s="4"/>
      <c r="I124" s="4"/>
      <c r="J124" s="4"/>
      <c r="K124" s="4"/>
      <c r="L124" s="4"/>
      <c r="M124" s="4"/>
      <c r="N124" s="4"/>
      <c r="O124" s="4"/>
      <c r="P124" s="4"/>
      <c r="Q124" s="4"/>
      <c r="R124" s="4"/>
      <c r="S124" s="4"/>
      <c r="T124" s="4"/>
      <c r="U124" s="4"/>
      <c r="V124" s="4"/>
      <c r="W124" s="4"/>
      <c r="X124" s="4"/>
      <c r="Y124" s="4"/>
      <c r="AA124" s="4"/>
      <c r="AB124" s="4"/>
      <c r="AC124" s="4"/>
      <c r="AD124" s="4"/>
      <c r="AE124" s="4"/>
      <c r="AF124" s="4"/>
      <c r="AG124" s="4"/>
      <c r="AH124" s="4"/>
      <c r="AI124" s="4"/>
      <c r="AJ124" s="4"/>
      <c r="AK124" s="4"/>
      <c r="AL124" s="4"/>
      <c r="AM124" s="4"/>
      <c r="AN124" s="4"/>
      <c r="AO124" s="4"/>
      <c r="AP124" s="4"/>
      <c r="AQ124" s="4"/>
      <c r="AR124" s="4"/>
      <c r="AS124" s="4"/>
      <c r="AT124" s="4"/>
      <c r="AU124" s="4"/>
      <c r="AV124" s="4"/>
    </row>
    <row r="125" spans="1:48" x14ac:dyDescent="0.3">
      <c r="A125" s="4"/>
      <c r="B125" s="4"/>
      <c r="C125" s="4"/>
      <c r="D125" s="4"/>
      <c r="E125" s="4"/>
      <c r="F125" s="4"/>
      <c r="G125" s="4"/>
      <c r="H125" s="4"/>
      <c r="I125" s="4"/>
      <c r="J125" s="4"/>
      <c r="K125" s="4"/>
      <c r="L125" s="4"/>
      <c r="M125" s="4"/>
      <c r="N125" s="4"/>
      <c r="O125" s="4"/>
      <c r="P125" s="4"/>
      <c r="Q125" s="4"/>
      <c r="R125" s="4"/>
      <c r="S125" s="4"/>
      <c r="T125" s="4"/>
      <c r="U125" s="4"/>
      <c r="V125" s="4"/>
      <c r="W125" s="4"/>
      <c r="X125" s="4"/>
      <c r="Y125" s="4"/>
      <c r="AA125" s="4"/>
      <c r="AB125" s="4"/>
      <c r="AC125" s="4"/>
      <c r="AD125" s="4"/>
      <c r="AE125" s="4"/>
      <c r="AF125" s="4"/>
      <c r="AG125" s="4"/>
      <c r="AH125" s="4"/>
      <c r="AI125" s="4"/>
      <c r="AJ125" s="4"/>
      <c r="AK125" s="4"/>
      <c r="AL125" s="4"/>
      <c r="AM125" s="4"/>
      <c r="AN125" s="4"/>
      <c r="AO125" s="4"/>
      <c r="AP125" s="4"/>
      <c r="AQ125" s="4"/>
      <c r="AR125" s="4"/>
      <c r="AS125" s="4"/>
      <c r="AT125" s="4"/>
      <c r="AU125" s="4"/>
      <c r="AV125" s="4"/>
    </row>
    <row r="126" spans="1:48" x14ac:dyDescent="0.3">
      <c r="A126" s="4"/>
      <c r="B126" s="4"/>
      <c r="C126" s="4"/>
      <c r="D126" s="4"/>
      <c r="E126" s="4"/>
      <c r="F126" s="4"/>
      <c r="G126" s="4"/>
      <c r="H126" s="4"/>
      <c r="I126" s="4"/>
      <c r="J126" s="4"/>
      <c r="K126" s="4"/>
      <c r="L126" s="4"/>
      <c r="M126" s="4"/>
      <c r="N126" s="4"/>
      <c r="O126" s="4"/>
      <c r="P126" s="4"/>
      <c r="Q126" s="4"/>
      <c r="R126" s="4"/>
      <c r="S126" s="4"/>
      <c r="T126" s="4"/>
      <c r="U126" s="4"/>
      <c r="V126" s="4"/>
      <c r="W126" s="4"/>
      <c r="X126" s="4"/>
      <c r="Y126" s="4"/>
      <c r="AA126" s="4"/>
      <c r="AB126" s="4"/>
      <c r="AC126" s="4"/>
      <c r="AD126" s="4"/>
      <c r="AE126" s="4"/>
      <c r="AF126" s="4"/>
      <c r="AG126" s="4"/>
      <c r="AH126" s="4"/>
      <c r="AI126" s="4"/>
      <c r="AJ126" s="4"/>
      <c r="AK126" s="4"/>
      <c r="AL126" s="4"/>
      <c r="AM126" s="4"/>
      <c r="AN126" s="4"/>
      <c r="AO126" s="4"/>
      <c r="AP126" s="4"/>
      <c r="AQ126" s="4"/>
      <c r="AR126" s="4"/>
      <c r="AS126" s="4"/>
      <c r="AT126" s="4"/>
      <c r="AU126" s="4"/>
      <c r="AV126" s="4"/>
    </row>
    <row r="127" spans="1:48" x14ac:dyDescent="0.3">
      <c r="A127" s="4"/>
      <c r="B127" s="4"/>
      <c r="C127" s="4"/>
      <c r="D127" s="4"/>
      <c r="E127" s="4"/>
      <c r="F127" s="4"/>
      <c r="G127" s="4"/>
      <c r="H127" s="4"/>
      <c r="I127" s="4"/>
      <c r="J127" s="4"/>
      <c r="K127" s="4"/>
      <c r="L127" s="4"/>
      <c r="M127" s="4"/>
      <c r="N127" s="4"/>
      <c r="O127" s="4"/>
      <c r="P127" s="4"/>
      <c r="Q127" s="4"/>
      <c r="R127" s="4"/>
      <c r="S127" s="4"/>
      <c r="T127" s="4"/>
      <c r="U127" s="4"/>
      <c r="V127" s="4"/>
      <c r="W127" s="4"/>
      <c r="X127" s="4"/>
      <c r="Y127" s="4"/>
      <c r="AA127" s="4"/>
      <c r="AB127" s="4"/>
      <c r="AC127" s="4"/>
      <c r="AD127" s="4"/>
      <c r="AE127" s="4"/>
      <c r="AF127" s="4"/>
      <c r="AG127" s="4"/>
      <c r="AH127" s="4"/>
      <c r="AI127" s="4"/>
      <c r="AJ127" s="4"/>
      <c r="AK127" s="4"/>
      <c r="AL127" s="4"/>
      <c r="AM127" s="4"/>
      <c r="AN127" s="4"/>
      <c r="AO127" s="4"/>
      <c r="AP127" s="4"/>
      <c r="AQ127" s="4"/>
      <c r="AR127" s="4"/>
      <c r="AS127" s="4"/>
      <c r="AT127" s="4"/>
      <c r="AU127" s="4"/>
      <c r="AV127" s="4"/>
    </row>
    <row r="128" spans="1:48" x14ac:dyDescent="0.3">
      <c r="A128" s="4"/>
      <c r="B128" s="4"/>
      <c r="C128" s="4"/>
      <c r="D128" s="4"/>
      <c r="E128" s="4"/>
      <c r="F128" s="4"/>
      <c r="G128" s="4"/>
      <c r="H128" s="4"/>
      <c r="I128" s="4"/>
      <c r="J128" s="4"/>
      <c r="K128" s="4"/>
      <c r="L128" s="4"/>
      <c r="M128" s="4"/>
      <c r="N128" s="4"/>
      <c r="O128" s="4"/>
      <c r="P128" s="4"/>
      <c r="Q128" s="4"/>
      <c r="R128" s="4"/>
      <c r="S128" s="4"/>
      <c r="T128" s="4"/>
      <c r="U128" s="4"/>
      <c r="V128" s="4"/>
      <c r="W128" s="4"/>
      <c r="X128" s="4"/>
      <c r="Y128" s="4"/>
      <c r="AA128" s="4"/>
      <c r="AB128" s="4"/>
      <c r="AC128" s="4"/>
      <c r="AD128" s="4"/>
      <c r="AE128" s="4"/>
      <c r="AF128" s="4"/>
      <c r="AG128" s="4"/>
      <c r="AH128" s="4"/>
      <c r="AI128" s="4"/>
      <c r="AJ128" s="4"/>
      <c r="AK128" s="4"/>
      <c r="AL128" s="4"/>
      <c r="AM128" s="4"/>
      <c r="AN128" s="4"/>
      <c r="AO128" s="4"/>
      <c r="AP128" s="4"/>
      <c r="AQ128" s="4"/>
      <c r="AR128" s="4"/>
      <c r="AS128" s="4"/>
      <c r="AT128" s="4"/>
      <c r="AU128" s="4"/>
      <c r="AV128" s="4"/>
    </row>
    <row r="129" spans="1:48" x14ac:dyDescent="0.3">
      <c r="A129" s="4"/>
      <c r="B129" s="4"/>
      <c r="C129" s="4"/>
      <c r="D129" s="4"/>
      <c r="E129" s="4"/>
      <c r="F129" s="4"/>
      <c r="G129" s="4"/>
      <c r="H129" s="4"/>
      <c r="I129" s="4"/>
      <c r="J129" s="4"/>
      <c r="K129" s="4"/>
      <c r="L129" s="4"/>
      <c r="M129" s="4"/>
      <c r="N129" s="4"/>
      <c r="O129" s="4"/>
      <c r="P129" s="4"/>
      <c r="Q129" s="4"/>
      <c r="R129" s="4"/>
      <c r="S129" s="4"/>
      <c r="T129" s="4"/>
      <c r="U129" s="4"/>
      <c r="V129" s="4"/>
      <c r="W129" s="4"/>
      <c r="X129" s="4"/>
      <c r="Y129" s="4"/>
      <c r="AA129" s="4"/>
      <c r="AB129" s="4"/>
      <c r="AC129" s="4"/>
      <c r="AD129" s="4"/>
      <c r="AE129" s="4"/>
      <c r="AF129" s="4"/>
      <c r="AG129" s="4"/>
      <c r="AH129" s="4"/>
      <c r="AI129" s="4"/>
      <c r="AJ129" s="4"/>
      <c r="AK129" s="4"/>
      <c r="AL129" s="4"/>
      <c r="AM129" s="4"/>
      <c r="AN129" s="4"/>
      <c r="AO129" s="4"/>
      <c r="AP129" s="4"/>
      <c r="AQ129" s="4"/>
      <c r="AR129" s="4"/>
      <c r="AS129" s="4"/>
      <c r="AT129" s="4"/>
      <c r="AU129" s="4"/>
      <c r="AV129" s="4"/>
    </row>
    <row r="130" spans="1:48" x14ac:dyDescent="0.3">
      <c r="A130" s="4"/>
      <c r="B130" s="4"/>
      <c r="C130" s="4"/>
      <c r="D130" s="4"/>
      <c r="E130" s="4"/>
      <c r="F130" s="4"/>
      <c r="G130" s="4"/>
      <c r="H130" s="4"/>
      <c r="I130" s="4"/>
      <c r="J130" s="4"/>
      <c r="K130" s="4"/>
      <c r="L130" s="4"/>
      <c r="M130" s="4"/>
      <c r="N130" s="4"/>
      <c r="O130" s="4"/>
      <c r="P130" s="4"/>
      <c r="Q130" s="4"/>
      <c r="R130" s="4"/>
      <c r="S130" s="4"/>
      <c r="T130" s="4"/>
      <c r="U130" s="4"/>
      <c r="V130" s="4"/>
      <c r="W130" s="4"/>
      <c r="X130" s="4"/>
      <c r="Y130" s="4"/>
      <c r="AA130" s="4"/>
      <c r="AB130" s="4"/>
      <c r="AC130" s="4"/>
      <c r="AD130" s="4"/>
      <c r="AE130" s="4"/>
      <c r="AF130" s="4"/>
      <c r="AG130" s="4"/>
      <c r="AH130" s="4"/>
      <c r="AI130" s="4"/>
      <c r="AJ130" s="4"/>
      <c r="AK130" s="4"/>
      <c r="AL130" s="4"/>
      <c r="AM130" s="4"/>
      <c r="AN130" s="4"/>
      <c r="AO130" s="4"/>
      <c r="AP130" s="4"/>
      <c r="AQ130" s="4"/>
      <c r="AR130" s="4"/>
      <c r="AS130" s="4"/>
      <c r="AT130" s="4"/>
      <c r="AU130" s="4"/>
      <c r="AV130" s="4"/>
    </row>
    <row r="131" spans="1:48" x14ac:dyDescent="0.3">
      <c r="A131" s="4"/>
      <c r="B131" s="4"/>
      <c r="C131" s="4"/>
      <c r="D131" s="4"/>
      <c r="E131" s="4"/>
      <c r="F131" s="4"/>
      <c r="G131" s="4"/>
      <c r="H131" s="4"/>
      <c r="I131" s="4"/>
      <c r="J131" s="4"/>
      <c r="K131" s="4"/>
      <c r="L131" s="4"/>
      <c r="M131" s="4"/>
      <c r="N131" s="4"/>
      <c r="O131" s="4"/>
      <c r="P131" s="4"/>
      <c r="Q131" s="4"/>
      <c r="R131" s="4"/>
      <c r="S131" s="4"/>
      <c r="T131" s="4"/>
      <c r="U131" s="4"/>
      <c r="V131" s="4"/>
      <c r="W131" s="4"/>
      <c r="X131" s="4"/>
      <c r="Y131" s="4"/>
      <c r="AA131" s="4"/>
      <c r="AB131" s="4"/>
      <c r="AC131" s="4"/>
      <c r="AD131" s="4"/>
      <c r="AE131" s="4"/>
      <c r="AF131" s="4"/>
      <c r="AG131" s="4"/>
      <c r="AH131" s="4"/>
      <c r="AI131" s="4"/>
      <c r="AJ131" s="4"/>
      <c r="AK131" s="4"/>
      <c r="AL131" s="4"/>
      <c r="AM131" s="4"/>
      <c r="AN131" s="4"/>
      <c r="AO131" s="4"/>
      <c r="AP131" s="4"/>
      <c r="AQ131" s="4"/>
      <c r="AR131" s="4"/>
      <c r="AS131" s="4"/>
      <c r="AT131" s="4"/>
      <c r="AU131" s="4"/>
      <c r="AV131" s="4"/>
    </row>
    <row r="132" spans="1:48" x14ac:dyDescent="0.3">
      <c r="A132" s="4"/>
      <c r="B132" s="4"/>
      <c r="C132" s="4"/>
      <c r="D132" s="4"/>
      <c r="E132" s="4"/>
      <c r="F132" s="4"/>
      <c r="G132" s="4"/>
      <c r="H132" s="4"/>
      <c r="I132" s="4"/>
      <c r="J132" s="4"/>
      <c r="K132" s="4"/>
      <c r="L132" s="4"/>
      <c r="M132" s="4"/>
      <c r="N132" s="4"/>
      <c r="O132" s="4"/>
      <c r="P132" s="4"/>
      <c r="Q132" s="4"/>
      <c r="R132" s="4"/>
      <c r="S132" s="4"/>
      <c r="T132" s="4"/>
      <c r="U132" s="4"/>
      <c r="V132" s="4"/>
      <c r="W132" s="4"/>
      <c r="X132" s="4"/>
      <c r="Y132" s="4"/>
      <c r="AA132" s="4"/>
      <c r="AB132" s="4"/>
      <c r="AC132" s="4"/>
      <c r="AD132" s="4"/>
      <c r="AE132" s="4"/>
      <c r="AF132" s="4"/>
      <c r="AG132" s="4"/>
      <c r="AH132" s="4"/>
      <c r="AI132" s="4"/>
      <c r="AJ132" s="4"/>
      <c r="AK132" s="4"/>
      <c r="AL132" s="4"/>
      <c r="AM132" s="4"/>
      <c r="AN132" s="4"/>
      <c r="AO132" s="4"/>
      <c r="AP132" s="4"/>
      <c r="AQ132" s="4"/>
      <c r="AR132" s="4"/>
      <c r="AS132" s="4"/>
      <c r="AT132" s="4"/>
      <c r="AU132" s="4"/>
      <c r="AV132" s="4"/>
    </row>
    <row r="133" spans="1:48" x14ac:dyDescent="0.3">
      <c r="A133" s="4"/>
      <c r="B133" s="4"/>
      <c r="C133" s="4"/>
      <c r="D133" s="4"/>
      <c r="E133" s="4"/>
      <c r="F133" s="4"/>
      <c r="G133" s="4"/>
      <c r="H133" s="4"/>
      <c r="I133" s="4"/>
      <c r="J133" s="4"/>
      <c r="K133" s="4"/>
      <c r="L133" s="4"/>
      <c r="M133" s="4"/>
      <c r="N133" s="4"/>
      <c r="O133" s="4"/>
      <c r="P133" s="4"/>
      <c r="Q133" s="4"/>
      <c r="R133" s="4"/>
      <c r="S133" s="4"/>
      <c r="T133" s="4"/>
      <c r="U133" s="4"/>
      <c r="V133" s="4"/>
      <c r="W133" s="4"/>
      <c r="X133" s="4"/>
      <c r="Y133" s="4"/>
      <c r="AA133" s="4"/>
      <c r="AB133" s="4"/>
      <c r="AC133" s="4"/>
      <c r="AD133" s="4"/>
      <c r="AE133" s="4"/>
      <c r="AF133" s="4"/>
      <c r="AG133" s="4"/>
      <c r="AH133" s="4"/>
      <c r="AI133" s="4"/>
      <c r="AJ133" s="4"/>
      <c r="AK133" s="4"/>
      <c r="AL133" s="4"/>
      <c r="AM133" s="4"/>
      <c r="AN133" s="4"/>
      <c r="AO133" s="4"/>
      <c r="AP133" s="4"/>
      <c r="AQ133" s="4"/>
      <c r="AR133" s="4"/>
      <c r="AS133" s="4"/>
      <c r="AT133" s="4"/>
      <c r="AU133" s="4"/>
      <c r="AV133" s="4"/>
    </row>
    <row r="134" spans="1:48" x14ac:dyDescent="0.3">
      <c r="A134" s="4"/>
      <c r="B134" s="4"/>
      <c r="C134" s="4"/>
      <c r="D134" s="4"/>
      <c r="E134" s="4"/>
      <c r="F134" s="4"/>
      <c r="G134" s="4"/>
      <c r="H134" s="4"/>
      <c r="I134" s="4"/>
      <c r="J134" s="4"/>
      <c r="K134" s="4"/>
      <c r="L134" s="4"/>
      <c r="M134" s="4"/>
      <c r="N134" s="4"/>
      <c r="O134" s="4"/>
      <c r="P134" s="4"/>
      <c r="Q134" s="4"/>
      <c r="R134" s="4"/>
      <c r="S134" s="4"/>
      <c r="T134" s="4"/>
      <c r="U134" s="4"/>
      <c r="V134" s="4"/>
      <c r="W134" s="4"/>
      <c r="X134" s="4"/>
      <c r="Y134" s="4"/>
      <c r="AA134" s="4"/>
      <c r="AB134" s="4"/>
      <c r="AC134" s="4"/>
      <c r="AD134" s="4"/>
      <c r="AE134" s="4"/>
      <c r="AF134" s="4"/>
      <c r="AG134" s="4"/>
      <c r="AH134" s="4"/>
      <c r="AI134" s="4"/>
      <c r="AJ134" s="4"/>
      <c r="AK134" s="4"/>
      <c r="AL134" s="4"/>
      <c r="AM134" s="4"/>
      <c r="AN134" s="4"/>
      <c r="AO134" s="4"/>
      <c r="AP134" s="4"/>
      <c r="AQ134" s="4"/>
      <c r="AR134" s="4"/>
      <c r="AS134" s="4"/>
      <c r="AT134" s="4"/>
      <c r="AU134" s="4"/>
      <c r="AV134" s="4"/>
    </row>
    <row r="135" spans="1:48" x14ac:dyDescent="0.3">
      <c r="A135" s="4"/>
      <c r="B135" s="4"/>
      <c r="C135" s="4"/>
      <c r="D135" s="4"/>
      <c r="E135" s="4"/>
      <c r="F135" s="4"/>
      <c r="G135" s="4"/>
      <c r="H135" s="4"/>
      <c r="I135" s="4"/>
      <c r="J135" s="4"/>
      <c r="K135" s="4"/>
      <c r="L135" s="4"/>
      <c r="M135" s="4"/>
      <c r="N135" s="4"/>
      <c r="O135" s="4"/>
      <c r="P135" s="4"/>
      <c r="Q135" s="4"/>
      <c r="R135" s="4"/>
      <c r="S135" s="4"/>
      <c r="T135" s="4"/>
      <c r="U135" s="4"/>
      <c r="V135" s="4"/>
      <c r="W135" s="4"/>
      <c r="X135" s="4"/>
      <c r="Y135" s="4"/>
      <c r="AA135" s="4"/>
      <c r="AB135" s="4"/>
      <c r="AC135" s="4"/>
      <c r="AD135" s="4"/>
      <c r="AE135" s="4"/>
      <c r="AF135" s="4"/>
      <c r="AG135" s="4"/>
      <c r="AH135" s="4"/>
      <c r="AI135" s="4"/>
      <c r="AJ135" s="4"/>
      <c r="AK135" s="4"/>
      <c r="AL135" s="4"/>
      <c r="AM135" s="4"/>
      <c r="AN135" s="4"/>
      <c r="AO135" s="4"/>
      <c r="AP135" s="4"/>
      <c r="AQ135" s="4"/>
      <c r="AR135" s="4"/>
      <c r="AS135" s="4"/>
      <c r="AT135" s="4"/>
      <c r="AU135" s="4"/>
      <c r="AV135" s="4"/>
    </row>
    <row r="136" spans="1:48" x14ac:dyDescent="0.3">
      <c r="A136" s="4"/>
      <c r="B136" s="4"/>
      <c r="C136" s="4"/>
      <c r="D136" s="4"/>
      <c r="E136" s="4"/>
      <c r="F136" s="4"/>
      <c r="G136" s="4"/>
      <c r="H136" s="4"/>
      <c r="I136" s="4"/>
      <c r="J136" s="4"/>
      <c r="K136" s="4"/>
      <c r="L136" s="4"/>
      <c r="M136" s="4"/>
      <c r="N136" s="4"/>
      <c r="O136" s="4"/>
      <c r="P136" s="4"/>
      <c r="Q136" s="4"/>
      <c r="R136" s="4"/>
      <c r="S136" s="4"/>
      <c r="T136" s="4"/>
      <c r="U136" s="4"/>
      <c r="V136" s="4"/>
      <c r="W136" s="4"/>
      <c r="X136" s="4"/>
      <c r="Y136" s="4"/>
      <c r="AA136" s="4"/>
      <c r="AB136" s="4"/>
      <c r="AC136" s="4"/>
      <c r="AD136" s="4"/>
      <c r="AE136" s="4"/>
      <c r="AF136" s="4"/>
      <c r="AG136" s="4"/>
      <c r="AH136" s="4"/>
      <c r="AI136" s="4"/>
      <c r="AJ136" s="4"/>
      <c r="AK136" s="4"/>
      <c r="AL136" s="4"/>
      <c r="AM136" s="4"/>
      <c r="AN136" s="4"/>
      <c r="AO136" s="4"/>
      <c r="AP136" s="4"/>
      <c r="AQ136" s="4"/>
      <c r="AR136" s="4"/>
      <c r="AS136" s="4"/>
      <c r="AT136" s="4"/>
      <c r="AU136" s="4"/>
      <c r="AV136" s="4"/>
    </row>
    <row r="137" spans="1:48" x14ac:dyDescent="0.3">
      <c r="A137" s="4"/>
      <c r="B137" s="4"/>
      <c r="C137" s="4"/>
      <c r="D137" s="4"/>
      <c r="E137" s="4"/>
      <c r="F137" s="4"/>
      <c r="G137" s="4"/>
      <c r="H137" s="4"/>
      <c r="I137" s="4"/>
      <c r="J137" s="4"/>
      <c r="K137" s="4"/>
      <c r="L137" s="4"/>
      <c r="M137" s="4"/>
      <c r="N137" s="4"/>
      <c r="O137" s="4"/>
      <c r="P137" s="4"/>
      <c r="Q137" s="4"/>
      <c r="R137" s="4"/>
      <c r="S137" s="4"/>
      <c r="T137" s="4"/>
      <c r="U137" s="4"/>
      <c r="V137" s="4"/>
      <c r="W137" s="4"/>
      <c r="X137" s="4"/>
      <c r="Y137" s="4"/>
      <c r="AA137" s="4"/>
      <c r="AB137" s="4"/>
      <c r="AC137" s="4"/>
      <c r="AD137" s="4"/>
      <c r="AE137" s="4"/>
      <c r="AF137" s="4"/>
      <c r="AG137" s="4"/>
      <c r="AH137" s="4"/>
      <c r="AI137" s="4"/>
      <c r="AJ137" s="4"/>
      <c r="AK137" s="4"/>
      <c r="AL137" s="4"/>
      <c r="AM137" s="4"/>
      <c r="AN137" s="4"/>
      <c r="AO137" s="4"/>
      <c r="AP137" s="4"/>
      <c r="AQ137" s="4"/>
      <c r="AR137" s="4"/>
      <c r="AS137" s="4"/>
      <c r="AT137" s="4"/>
      <c r="AU137" s="4"/>
      <c r="AV137" s="4"/>
    </row>
    <row r="138" spans="1:48" x14ac:dyDescent="0.3">
      <c r="A138" s="4"/>
      <c r="B138" s="4"/>
      <c r="C138" s="4"/>
      <c r="D138" s="4"/>
      <c r="E138" s="4"/>
      <c r="F138" s="4"/>
      <c r="G138" s="4"/>
      <c r="H138" s="4"/>
      <c r="I138" s="4"/>
      <c r="J138" s="4"/>
      <c r="K138" s="4"/>
      <c r="L138" s="4"/>
      <c r="M138" s="4"/>
      <c r="N138" s="4"/>
      <c r="O138" s="4"/>
      <c r="P138" s="4"/>
      <c r="Q138" s="4"/>
      <c r="R138" s="4"/>
      <c r="S138" s="4"/>
      <c r="T138" s="4"/>
      <c r="U138" s="4"/>
      <c r="V138" s="4"/>
      <c r="W138" s="4"/>
      <c r="X138" s="4"/>
      <c r="Y138" s="4"/>
      <c r="AA138" s="4"/>
      <c r="AB138" s="4"/>
      <c r="AC138" s="4"/>
      <c r="AD138" s="4"/>
      <c r="AE138" s="4"/>
      <c r="AF138" s="4"/>
      <c r="AG138" s="4"/>
      <c r="AH138" s="4"/>
      <c r="AI138" s="4"/>
      <c r="AJ138" s="4"/>
      <c r="AK138" s="4"/>
      <c r="AL138" s="4"/>
      <c r="AM138" s="4"/>
      <c r="AN138" s="4"/>
      <c r="AO138" s="4"/>
      <c r="AP138" s="4"/>
      <c r="AQ138" s="4"/>
      <c r="AR138" s="4"/>
      <c r="AS138" s="4"/>
      <c r="AT138" s="4"/>
      <c r="AU138" s="4"/>
      <c r="AV138" s="4"/>
    </row>
    <row r="139" spans="1:48" x14ac:dyDescent="0.3">
      <c r="A139" s="4"/>
      <c r="B139" s="4"/>
      <c r="C139" s="4"/>
      <c r="D139" s="4"/>
      <c r="E139" s="4"/>
      <c r="F139" s="4"/>
      <c r="G139" s="4"/>
      <c r="H139" s="4"/>
      <c r="I139" s="4"/>
      <c r="J139" s="4"/>
      <c r="K139" s="4"/>
      <c r="L139" s="4"/>
      <c r="M139" s="4"/>
      <c r="N139" s="4"/>
      <c r="O139" s="4"/>
      <c r="P139" s="4"/>
      <c r="Q139" s="4"/>
      <c r="R139" s="4"/>
      <c r="S139" s="4"/>
      <c r="T139" s="4"/>
      <c r="U139" s="4"/>
      <c r="V139" s="4"/>
      <c r="W139" s="4"/>
      <c r="X139" s="4"/>
      <c r="Y139" s="4"/>
      <c r="AA139" s="4"/>
      <c r="AB139" s="4"/>
      <c r="AC139" s="4"/>
      <c r="AD139" s="4"/>
      <c r="AE139" s="4"/>
      <c r="AF139" s="4"/>
      <c r="AG139" s="4"/>
      <c r="AH139" s="4"/>
      <c r="AI139" s="4"/>
      <c r="AJ139" s="4"/>
      <c r="AK139" s="4"/>
      <c r="AL139" s="4"/>
      <c r="AM139" s="4"/>
      <c r="AN139" s="4"/>
      <c r="AO139" s="4"/>
      <c r="AP139" s="4"/>
      <c r="AQ139" s="4"/>
      <c r="AR139" s="4"/>
      <c r="AS139" s="4"/>
      <c r="AT139" s="4"/>
      <c r="AU139" s="4"/>
      <c r="AV139" s="4"/>
    </row>
    <row r="140" spans="1:48" x14ac:dyDescent="0.3">
      <c r="A140" s="4"/>
      <c r="B140" s="4"/>
      <c r="Y140" s="4"/>
      <c r="AA140" s="4"/>
      <c r="AB140" s="4"/>
      <c r="AC140" s="4"/>
      <c r="AD140" s="4"/>
      <c r="AE140" s="4"/>
      <c r="AF140" s="4"/>
      <c r="AG140" s="4"/>
      <c r="AH140" s="4"/>
      <c r="AI140" s="4"/>
      <c r="AJ140" s="4"/>
      <c r="AK140" s="4"/>
      <c r="AL140" s="4"/>
      <c r="AM140" s="4"/>
      <c r="AN140" s="4"/>
      <c r="AO140" s="4"/>
      <c r="AP140" s="4"/>
      <c r="AQ140" s="4"/>
      <c r="AR140" s="4"/>
      <c r="AS140" s="4"/>
      <c r="AT140" s="4"/>
      <c r="AU140" s="4"/>
      <c r="AV140" s="4"/>
    </row>
    <row r="141" spans="1:48" x14ac:dyDescent="0.3">
      <c r="A141" s="4"/>
      <c r="B141" s="4"/>
      <c r="Y141" s="4"/>
      <c r="AA141" s="4"/>
      <c r="AB141" s="4"/>
      <c r="AC141" s="4"/>
      <c r="AD141" s="4"/>
      <c r="AE141" s="4"/>
      <c r="AF141" s="4"/>
      <c r="AG141" s="4"/>
      <c r="AH141" s="4"/>
      <c r="AI141" s="4"/>
      <c r="AJ141" s="4"/>
      <c r="AK141" s="4"/>
      <c r="AL141" s="4"/>
      <c r="AM141" s="4"/>
      <c r="AN141" s="4"/>
      <c r="AO141" s="4"/>
      <c r="AP141" s="4"/>
      <c r="AQ141" s="4"/>
      <c r="AR141" s="4"/>
      <c r="AS141" s="4"/>
      <c r="AT141" s="4"/>
      <c r="AU141" s="4"/>
      <c r="AV141" s="4"/>
    </row>
    <row r="142" spans="1:48" x14ac:dyDescent="0.3">
      <c r="A142" s="4"/>
      <c r="B142" s="4"/>
      <c r="Y142" s="4"/>
      <c r="AA142" s="4"/>
      <c r="AB142" s="4"/>
      <c r="AC142" s="4"/>
      <c r="AD142" s="4"/>
      <c r="AE142" s="4"/>
      <c r="AF142" s="4"/>
      <c r="AG142" s="4"/>
      <c r="AH142" s="4"/>
      <c r="AI142" s="4"/>
      <c r="AJ142" s="4"/>
      <c r="AK142" s="4"/>
      <c r="AL142" s="4"/>
      <c r="AM142" s="4"/>
      <c r="AN142" s="4"/>
      <c r="AO142" s="4"/>
      <c r="AP142" s="4"/>
      <c r="AQ142" s="4"/>
      <c r="AR142" s="4"/>
      <c r="AS142" s="4"/>
      <c r="AT142" s="4"/>
      <c r="AU142" s="4"/>
      <c r="AV142" s="4"/>
    </row>
    <row r="143" spans="1:48" x14ac:dyDescent="0.3">
      <c r="A143" s="4"/>
      <c r="B143" s="4"/>
      <c r="Y143" s="4"/>
      <c r="AA143" s="4"/>
      <c r="AB143" s="4"/>
      <c r="AC143" s="4"/>
      <c r="AD143" s="4"/>
      <c r="AE143" s="4"/>
      <c r="AF143" s="4"/>
      <c r="AG143" s="4"/>
      <c r="AH143" s="4"/>
      <c r="AI143" s="4"/>
      <c r="AJ143" s="4"/>
      <c r="AK143" s="4"/>
      <c r="AL143" s="4"/>
      <c r="AM143" s="4"/>
      <c r="AN143" s="4"/>
      <c r="AO143" s="4"/>
      <c r="AP143" s="4"/>
      <c r="AQ143" s="4"/>
      <c r="AR143" s="4"/>
      <c r="AS143" s="4"/>
      <c r="AT143" s="4"/>
      <c r="AU143" s="4"/>
      <c r="AV143" s="4"/>
    </row>
    <row r="144" spans="1:48" x14ac:dyDescent="0.3">
      <c r="A144" s="4"/>
      <c r="Y144" s="4"/>
      <c r="AA144" s="4"/>
      <c r="AB144" s="4"/>
      <c r="AC144" s="4"/>
      <c r="AD144" s="4"/>
      <c r="AE144" s="4"/>
      <c r="AF144" s="4"/>
      <c r="AG144" s="4"/>
      <c r="AH144" s="4"/>
      <c r="AI144" s="4"/>
      <c r="AJ144" s="4"/>
      <c r="AK144" s="4"/>
      <c r="AL144" s="4"/>
      <c r="AM144" s="4"/>
      <c r="AN144" s="4"/>
      <c r="AO144" s="4"/>
      <c r="AP144" s="4"/>
      <c r="AQ144" s="4"/>
      <c r="AR144" s="4"/>
      <c r="AS144" s="4"/>
      <c r="AT144" s="4"/>
      <c r="AU144" s="4"/>
      <c r="AV144" s="4"/>
    </row>
    <row r="145" spans="1:48" x14ac:dyDescent="0.3">
      <c r="A145" s="4"/>
      <c r="Y145" s="4"/>
      <c r="AA145" s="4"/>
      <c r="AB145" s="4"/>
      <c r="AC145" s="4"/>
      <c r="AD145" s="4"/>
      <c r="AE145" s="4"/>
      <c r="AF145" s="4"/>
      <c r="AG145" s="4"/>
      <c r="AH145" s="4"/>
      <c r="AI145" s="4"/>
      <c r="AJ145" s="4"/>
      <c r="AK145" s="4"/>
      <c r="AL145" s="4"/>
      <c r="AM145" s="4"/>
      <c r="AN145" s="4"/>
      <c r="AO145" s="4"/>
      <c r="AP145" s="4"/>
      <c r="AQ145" s="4"/>
      <c r="AR145" s="4"/>
      <c r="AS145" s="4"/>
      <c r="AT145" s="4"/>
      <c r="AU145" s="4"/>
      <c r="AV145" s="4"/>
    </row>
    <row r="146" spans="1:48" x14ac:dyDescent="0.3">
      <c r="A146" s="4"/>
      <c r="Y146" s="4"/>
      <c r="AA146" s="4"/>
      <c r="AB146" s="4"/>
      <c r="AC146" s="4"/>
      <c r="AD146" s="4"/>
      <c r="AE146" s="4"/>
      <c r="AF146" s="4"/>
      <c r="AG146" s="4"/>
      <c r="AH146" s="4"/>
      <c r="AI146" s="4"/>
      <c r="AJ146" s="4"/>
      <c r="AK146" s="4"/>
      <c r="AL146" s="4"/>
      <c r="AM146" s="4"/>
      <c r="AN146" s="4"/>
      <c r="AO146" s="4"/>
      <c r="AP146" s="4"/>
      <c r="AQ146" s="4"/>
      <c r="AR146" s="4"/>
      <c r="AS146" s="4"/>
      <c r="AT146" s="4"/>
      <c r="AU146" s="4"/>
      <c r="AV146" s="4"/>
    </row>
    <row r="147" spans="1:48" x14ac:dyDescent="0.3">
      <c r="A147" s="4"/>
      <c r="Y147" s="4"/>
      <c r="AA147" s="4"/>
      <c r="AB147" s="4"/>
      <c r="AC147" s="4"/>
      <c r="AD147" s="4"/>
      <c r="AE147" s="4"/>
      <c r="AF147" s="4"/>
      <c r="AG147" s="4"/>
      <c r="AH147" s="4"/>
      <c r="AI147" s="4"/>
      <c r="AJ147" s="4"/>
      <c r="AK147" s="4"/>
      <c r="AL147" s="4"/>
      <c r="AM147" s="4"/>
      <c r="AN147" s="4"/>
      <c r="AO147" s="4"/>
      <c r="AP147" s="4"/>
      <c r="AQ147" s="4"/>
      <c r="AR147" s="4"/>
      <c r="AS147" s="4"/>
      <c r="AT147" s="4"/>
      <c r="AU147" s="4"/>
      <c r="AV147" s="4"/>
    </row>
  </sheetData>
  <sheetProtection algorithmName="SHA-512" hashValue="8UCz6f4ZXGuhS/1S9oEV0IAXkT3aJFjNssLXq3cPkSEa+F1tYrjuLEvvUg9U6s7793Mzue+Qxk43UJxiighQxA==" saltValue="sIXH0xC0qXIspIoEw2yS8g==" spinCount="100000" sheet="1" objects="1" scenarios="1"/>
  <protectedRanges>
    <protectedRange sqref="C14:I17" name="Område1"/>
  </protectedRanges>
  <mergeCells count="43">
    <mergeCell ref="C58:X58"/>
    <mergeCell ref="K48:L48"/>
    <mergeCell ref="K47:L47"/>
    <mergeCell ref="G48:H48"/>
    <mergeCell ref="G47:H47"/>
    <mergeCell ref="D48:F48"/>
    <mergeCell ref="I48:J48"/>
    <mergeCell ref="I47:J47"/>
    <mergeCell ref="R55:X55"/>
    <mergeCell ref="C55:P55"/>
    <mergeCell ref="M47:N47"/>
    <mergeCell ref="M48:N48"/>
    <mergeCell ref="J39:S40"/>
    <mergeCell ref="E5:G5"/>
    <mergeCell ref="E7:G7"/>
    <mergeCell ref="O2:X7"/>
    <mergeCell ref="E2:G2"/>
    <mergeCell ref="E3:G3"/>
    <mergeCell ref="E4:G4"/>
    <mergeCell ref="E6:G6"/>
    <mergeCell ref="C14:I17"/>
    <mergeCell ref="K16:X17"/>
    <mergeCell ref="C24:G24"/>
    <mergeCell ref="C25:G25"/>
    <mergeCell ref="C26:G26"/>
    <mergeCell ref="C27:G27"/>
    <mergeCell ref="C28:G28"/>
    <mergeCell ref="C29:G29"/>
    <mergeCell ref="D46:F46"/>
    <mergeCell ref="D47:F47"/>
    <mergeCell ref="G45:H45"/>
    <mergeCell ref="M45:O45"/>
    <mergeCell ref="G46:H46"/>
    <mergeCell ref="I46:J46"/>
    <mergeCell ref="I45:J45"/>
    <mergeCell ref="K45:L45"/>
    <mergeCell ref="K46:L46"/>
    <mergeCell ref="M46:N46"/>
    <mergeCell ref="C32:G32"/>
    <mergeCell ref="C33:G33"/>
    <mergeCell ref="C34:G34"/>
    <mergeCell ref="C35:G35"/>
    <mergeCell ref="C37:G37"/>
  </mergeCells>
  <conditionalFormatting sqref="N23:U35">
    <cfRule type="expression" dxfId="2" priority="3">
      <formula>$H$20&lt;2</formula>
    </cfRule>
  </conditionalFormatting>
  <conditionalFormatting sqref="S23:T35">
    <cfRule type="expression" dxfId="1" priority="2">
      <formula>$H$20&lt;3</formula>
    </cfRule>
  </conditionalFormatting>
  <conditionalFormatting sqref="G46:N48">
    <cfRule type="expression" dxfId="0" priority="1">
      <formula>$I$39="ERROR"</formula>
    </cfRule>
  </conditionalFormatting>
  <dataValidations count="8">
    <dataValidation type="list" allowBlank="1" showInputMessage="1" showErrorMessage="1" sqref="S24 N24" xr:uid="{00000000-0002-0000-0000-000000000000}">
      <formula1>KJØRETØY_Kjøretøy</formula1>
    </dataValidation>
    <dataValidation type="list" allowBlank="1" showInputMessage="1" showErrorMessage="1" sqref="I25" xr:uid="{00000000-0002-0000-0000-000001000000}">
      <formula1>CHOOSE(RIGHT(VLOOKUP($I$24,KJØRETØY,2,FALSE),1),GRUPPE_1,GRUPPE_2,GRUPPE_3,GRUPPE_4)</formula1>
    </dataValidation>
    <dataValidation type="list" allowBlank="1" showInputMessage="1" showErrorMessage="1" sqref="N25" xr:uid="{00000000-0002-0000-0000-000002000000}">
      <formula1>CHOOSE(RIGHT(VLOOKUP($N$24,KJØRETØY,2,FALSE),1),GRUPPE_1,GRUPPE_2,GRUPPE_3,GRUPPE_4)</formula1>
    </dataValidation>
    <dataValidation type="list" allowBlank="1" showInputMessage="1" showErrorMessage="1" sqref="S25" xr:uid="{00000000-0002-0000-0000-000003000000}">
      <formula1>CHOOSE(RIGHT(VLOOKUP($S$24,KJØRETØY,2,FALSE),1),GRUPPE_1,GRUPPE_2,GRUPPE_3,GRUPPE_4)</formula1>
    </dataValidation>
    <dataValidation type="decimal" allowBlank="1" showInputMessage="1" showErrorMessage="1" error="Innblandingsprosent etter tiltak kan ikke være lavere enn før tiltak eller høyere enn 100 %._x000a__x000a_For veigående kjøretøy antas innblandingsprosent før tiltak å være på 4 % (volum) for bensin og 7 % (volum) for autodiesel. " sqref="I32" xr:uid="{00000000-0002-0000-0000-000004000000}">
      <formula1>VLOOKUP($I$24&amp;$I$25,UTSLIPPSFAKTORER_FØR,4,FALSE)</formula1>
      <formula2>100%</formula2>
    </dataValidation>
    <dataValidation type="decimal" allowBlank="1" showInputMessage="1" showErrorMessage="1" error="Innblandingsprosent etter tiltak kan ikke være lavere enn før tiltak eller høyere enn 100 %._x000a__x000a_For veigående kjøretøy antas innblandingsprosent før tiltak å være på 4 % (volum) for bensin og 7 % (volum) for autodiesel. " sqref="N32" xr:uid="{00000000-0002-0000-0000-000005000000}">
      <formula1>VLOOKUP($N$24&amp;$N$25,UTSLIPPSFAKTORER_FØR,4,FALSE)</formula1>
      <formula2>100%</formula2>
    </dataValidation>
    <dataValidation type="decimal" allowBlank="1" showInputMessage="1" showErrorMessage="1" error="Innblandingsprosent etter tiltak kan ikke være lavere enn før tiltak eller høyere enn 100 %._x000a__x000a_For veigående kjøretøy antas innblandingsprosent før tiltak å være på 4 % (volum) for bensin og 7 % (volum) for autodiesel. " sqref="S32" xr:uid="{00000000-0002-0000-0000-000006000000}">
      <formula1>VLOOKUP($S$24&amp;$S$25,UTSLIPPSFAKTORER_FØR,4,FALSE)</formula1>
      <formula2>100%</formula2>
    </dataValidation>
    <dataValidation type="list" allowBlank="1" showInputMessage="1" showErrorMessage="1" sqref="H20" xr:uid="{00000000-0002-0000-0000-000007000000}">
      <formula1>"1,2,3"</formula1>
    </dataValidation>
  </dataValidations>
  <hyperlinks>
    <hyperlink ref="D59" r:id="rId1" xr:uid="{95479F31-8A61-4332-BBE1-963D24D4B206}"/>
  </hyperlinks>
  <pageMargins left="0.23622047244094491" right="0.23622047244094491" top="0.74803149606299213" bottom="0.74803149606299213" header="0.31496062992125984" footer="0.31496062992125984"/>
  <pageSetup paperSize="9" scale="58" fitToHeight="0"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427F0A3-8258-4FE3-9873-C916F8FEDDAE}">
          <x14:formula1>
            <xm:f>Skjult!$C$8:$C$11</xm:f>
          </x14:formula1>
          <xm:sqref>I24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T361"/>
  <sheetViews>
    <sheetView topLeftCell="A43" zoomScaleNormal="100" workbookViewId="0">
      <selection activeCell="I18" sqref="I18"/>
    </sheetView>
  </sheetViews>
  <sheetFormatPr baseColWidth="10" defaultColWidth="11.44140625" defaultRowHeight="14.4" x14ac:dyDescent="0.3"/>
  <cols>
    <col min="1" max="1" width="2.6640625" style="1" customWidth="1"/>
    <col min="2" max="2" width="1" style="3" customWidth="1"/>
    <col min="3" max="3" width="25.6640625" style="2" hidden="1" customWidth="1"/>
    <col min="4" max="4" width="18.44140625" style="2" customWidth="1"/>
    <col min="5" max="5" width="26.6640625" style="2" customWidth="1"/>
    <col min="6" max="6" width="19.109375" style="2" customWidth="1"/>
    <col min="7" max="7" width="18.44140625" style="2" customWidth="1"/>
    <col min="8" max="10" width="18.6640625" style="2" customWidth="1"/>
    <col min="11" max="11" width="29.6640625" style="2" customWidth="1"/>
    <col min="12" max="12" width="34.5546875" style="2" customWidth="1"/>
    <col min="13" max="18" width="11.44140625" style="2"/>
    <col min="19" max="33" width="11.44140625" style="1"/>
    <col min="34" max="16384" width="11.44140625" style="2"/>
  </cols>
  <sheetData>
    <row r="1" spans="3:306" s="1" customFormat="1" x14ac:dyDescent="0.3"/>
    <row r="2" spans="3:306" ht="148.5" customHeight="1" x14ac:dyDescent="0.3">
      <c r="D2" s="133" t="s">
        <v>48</v>
      </c>
      <c r="E2" s="134"/>
      <c r="F2" s="134"/>
      <c r="G2" s="134"/>
      <c r="H2" s="134"/>
      <c r="I2" s="134"/>
      <c r="J2" s="134"/>
      <c r="K2" s="134"/>
      <c r="S2" s="2"/>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row>
    <row r="3" spans="3:306" ht="409.5" customHeight="1" x14ac:dyDescent="0.3">
      <c r="C3" s="36" t="s">
        <v>49</v>
      </c>
      <c r="D3" s="130" t="s">
        <v>50</v>
      </c>
      <c r="E3" s="130"/>
      <c r="F3" s="130"/>
      <c r="G3" s="130"/>
      <c r="H3" s="130"/>
      <c r="I3" s="130"/>
      <c r="J3" s="130"/>
      <c r="K3" s="130"/>
      <c r="L3" s="105"/>
      <c r="M3" s="105"/>
      <c r="N3" s="105"/>
      <c r="O3" s="105"/>
      <c r="P3" s="105"/>
      <c r="Q3" s="105"/>
      <c r="R3" s="105"/>
      <c r="S3" s="2"/>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row>
    <row r="4" spans="3:306" ht="45.75" customHeight="1" x14ac:dyDescent="0.3">
      <c r="C4" s="36"/>
      <c r="D4" s="130"/>
      <c r="E4" s="130"/>
      <c r="F4" s="130"/>
      <c r="G4" s="130"/>
      <c r="H4" s="130"/>
      <c r="I4" s="130"/>
      <c r="J4" s="130"/>
      <c r="K4" s="130"/>
      <c r="L4" s="105"/>
      <c r="M4" s="105"/>
      <c r="N4" s="105"/>
      <c r="O4" s="105"/>
      <c r="P4" s="105"/>
      <c r="Q4" s="105"/>
      <c r="R4" s="105"/>
      <c r="S4" s="2"/>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row>
    <row r="5" spans="3:306" s="1" customFormat="1" x14ac:dyDescent="0.3">
      <c r="E5" s="12"/>
    </row>
    <row r="6" spans="3:306" ht="22.5" customHeight="1" x14ac:dyDescent="0.3">
      <c r="D6" s="83" t="s">
        <v>51</v>
      </c>
      <c r="S6" s="2"/>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row>
    <row r="7" spans="3:306" ht="36" customHeight="1" x14ac:dyDescent="0.3">
      <c r="C7" s="2" t="s">
        <v>52</v>
      </c>
      <c r="D7" s="20" t="s">
        <v>53</v>
      </c>
      <c r="E7" s="20" t="s">
        <v>54</v>
      </c>
      <c r="F7" s="21" t="s">
        <v>55</v>
      </c>
      <c r="G7" s="21" t="s">
        <v>56</v>
      </c>
      <c r="H7" s="21" t="s">
        <v>57</v>
      </c>
      <c r="I7" s="21" t="s">
        <v>58</v>
      </c>
      <c r="J7" s="21" t="s">
        <v>59</v>
      </c>
      <c r="K7" s="21" t="s">
        <v>60</v>
      </c>
      <c r="S7" s="2"/>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row>
    <row r="8" spans="3:306" x14ac:dyDescent="0.3">
      <c r="C8" s="2" t="str">
        <f>CONCATENATE(D8,E8)</f>
        <v>AnleggsmaskinerAnleggsdiesel</v>
      </c>
      <c r="D8" s="27" t="s">
        <v>61</v>
      </c>
      <c r="E8" s="27" t="s">
        <v>62</v>
      </c>
      <c r="F8" s="110">
        <v>0</v>
      </c>
      <c r="G8" s="24" t="s">
        <v>63</v>
      </c>
      <c r="H8" s="30">
        <f>SUM(I8:K8)</f>
        <v>2.7012138921599997</v>
      </c>
      <c r="I8" s="31">
        <f>Skjult!G80*(1-'Metode og bakgrunnsdata'!$F8)+Skjult!G96*'Metode og bakgrunnsdata'!$F8</f>
        <v>2.6627999999999998</v>
      </c>
      <c r="J8" s="28">
        <f>Skjult!H80*(1-'Metode og bakgrunnsdata'!$F8)+Skjult!H96*'Metode og bakgrunnsdata'!$F8</f>
        <v>3.5660939999999997E-3</v>
      </c>
      <c r="K8" s="78">
        <f>Skjult!I80*(1-'Metode og bakgrunnsdata'!$F8)+Skjult!I96*'Metode og bakgrunnsdata'!$F8</f>
        <v>3.4847798159999999E-2</v>
      </c>
      <c r="S8" s="2"/>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row>
    <row r="9" spans="3:306" x14ac:dyDescent="0.3">
      <c r="C9" s="2" t="str">
        <f t="shared" ref="C9:C19" si="0">CONCATENATE(D9,E9)</f>
        <v>TraktorerAnleggsdiesel</v>
      </c>
      <c r="D9" s="27" t="s">
        <v>64</v>
      </c>
      <c r="E9" s="27" t="s">
        <v>62</v>
      </c>
      <c r="F9" s="110">
        <v>0</v>
      </c>
      <c r="G9" s="24" t="s">
        <v>63</v>
      </c>
      <c r="H9" s="30">
        <f t="shared" ref="H9:H19" si="1">SUM(I9:K9)</f>
        <v>2.7012138921599997</v>
      </c>
      <c r="I9" s="31">
        <f>Skjult!G81*(1-'Metode og bakgrunnsdata'!$F9)+Skjult!G97*'Metode og bakgrunnsdata'!$F9</f>
        <v>2.6627999999999998</v>
      </c>
      <c r="J9" s="28">
        <f>Skjult!H81*(1-'Metode og bakgrunnsdata'!$F9)+Skjult!H97*'Metode og bakgrunnsdata'!$F9</f>
        <v>3.5660939999999997E-3</v>
      </c>
      <c r="K9" s="78">
        <f>Skjult!I81*(1-'Metode og bakgrunnsdata'!$F9)+Skjult!I97*'Metode og bakgrunnsdata'!$F9</f>
        <v>3.4847798159999999E-2</v>
      </c>
      <c r="S9" s="2"/>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row>
    <row r="10" spans="3:306" x14ac:dyDescent="0.3">
      <c r="C10" s="2" t="str">
        <f t="shared" si="0"/>
        <v>PersonbilerAutodiesel</v>
      </c>
      <c r="D10" s="27" t="s">
        <v>17</v>
      </c>
      <c r="E10" s="27" t="s">
        <v>65</v>
      </c>
      <c r="F10" s="110">
        <v>0.2</v>
      </c>
      <c r="G10" s="24" t="s">
        <v>63</v>
      </c>
      <c r="H10" s="30">
        <f t="shared" si="1"/>
        <v>2.1518451897306399</v>
      </c>
      <c r="I10" s="31">
        <f>Skjult!G82*(1-'Metode og bakgrunnsdata'!$F10)+Skjult!G98*'Metode og bakgrunnsdata'!$F10</f>
        <v>2.1302399999545805</v>
      </c>
      <c r="J10" s="28">
        <f>Skjult!H82*(1-'Metode og bakgrunnsdata'!$F10)+Skjult!H98*'Metode og bakgrunnsdata'!$F10</f>
        <v>2.2946982393742574E-4</v>
      </c>
      <c r="K10" s="78">
        <f>Skjult!I82*(1-'Metode og bakgrunnsdata'!$F10)+Skjult!I98*'Metode og bakgrunnsdata'!$F10</f>
        <v>2.1375719952121962E-2</v>
      </c>
      <c r="S10" s="2"/>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row>
    <row r="11" spans="3:306" x14ac:dyDescent="0.3">
      <c r="C11" s="2" t="str">
        <f t="shared" si="0"/>
        <v>PersonbilerBensin</v>
      </c>
      <c r="D11" s="29" t="s">
        <v>17</v>
      </c>
      <c r="E11" s="27" t="s">
        <v>66</v>
      </c>
      <c r="F11" s="110">
        <v>0.04</v>
      </c>
      <c r="G11" s="24" t="s">
        <v>67</v>
      </c>
      <c r="H11" s="30">
        <f t="shared" si="1"/>
        <v>2.2336796648942321</v>
      </c>
      <c r="I11" s="31">
        <f>Skjult!G83*(1-'Metode og bakgrunnsdata'!$F11)+Skjult!G99*'Metode og bakgrunnsdata'!$F11</f>
        <v>2.2235520000675106</v>
      </c>
      <c r="J11" s="28">
        <f>Skjult!H83*(1-'Metode og bakgrunnsdata'!$F11)+Skjult!H99*'Metode og bakgrunnsdata'!$F11</f>
        <v>5.203999458397425E-3</v>
      </c>
      <c r="K11" s="78">
        <f>Skjult!I83*(1-'Metode og bakgrunnsdata'!$F11)+Skjult!I99*'Metode og bakgrunnsdata'!$F11</f>
        <v>4.9236653683242329E-3</v>
      </c>
      <c r="S11" s="2"/>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row>
    <row r="12" spans="3:306" x14ac:dyDescent="0.3">
      <c r="C12" s="2" t="str">
        <f t="shared" si="0"/>
        <v>VarebilerAutodiesel</v>
      </c>
      <c r="D12" s="29" t="s">
        <v>68</v>
      </c>
      <c r="E12" s="27" t="s">
        <v>65</v>
      </c>
      <c r="F12" s="110">
        <v>0.2</v>
      </c>
      <c r="G12" s="24" t="s">
        <v>63</v>
      </c>
      <c r="H12" s="30">
        <f t="shared" si="1"/>
        <v>2.1454974019786106</v>
      </c>
      <c r="I12" s="31">
        <f>Skjult!G84*(1-'Metode og bakgrunnsdata'!$F12)+Skjult!G100*'Metode og bakgrunnsdata'!$F12</f>
        <v>2.1302399999559403</v>
      </c>
      <c r="J12" s="28">
        <f>Skjult!H84*(1-'Metode og bakgrunnsdata'!$F12)+Skjult!H100*'Metode og bakgrunnsdata'!$F12</f>
        <v>1.4879378906121221E-4</v>
      </c>
      <c r="K12" s="78">
        <f>Skjult!I84*(1-'Metode og bakgrunnsdata'!$F12)+Skjult!I100*'Metode og bakgrunnsdata'!$F12</f>
        <v>1.5108608233609152E-2</v>
      </c>
      <c r="S12" s="2"/>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row>
    <row r="13" spans="3:306" x14ac:dyDescent="0.3">
      <c r="C13" s="2" t="str">
        <f t="shared" si="0"/>
        <v>VarebilerBensin</v>
      </c>
      <c r="D13" s="29" t="s">
        <v>68</v>
      </c>
      <c r="E13" s="27" t="s">
        <v>66</v>
      </c>
      <c r="F13" s="110">
        <v>0.04</v>
      </c>
      <c r="G13" s="24" t="s">
        <v>67</v>
      </c>
      <c r="H13" s="30">
        <f t="shared" si="1"/>
        <v>2.2461757721302997</v>
      </c>
      <c r="I13" s="31">
        <f>Skjult!G85*(1-'Metode og bakgrunnsdata'!$F13)+Skjult!G101*'Metode og bakgrunnsdata'!$F13</f>
        <v>2.2235519999969644</v>
      </c>
      <c r="J13" s="28">
        <f>Skjult!H85*(1-'Metode og bakgrunnsdata'!$F13)+Skjult!H101*'Metode og bakgrunnsdata'!$F13</f>
        <v>9.2186547440144505E-3</v>
      </c>
      <c r="K13" s="78">
        <f>Skjult!I85*(1-'Metode og bakgrunnsdata'!$F13)+Skjult!I101*'Metode og bakgrunnsdata'!$F13</f>
        <v>1.3405117389320978E-2</v>
      </c>
      <c r="S13" s="2"/>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row>
    <row r="14" spans="3:306" x14ac:dyDescent="0.3">
      <c r="C14" s="2" t="str">
        <f t="shared" si="0"/>
        <v>LastebilerAutodiesel</v>
      </c>
      <c r="D14" s="29" t="s">
        <v>69</v>
      </c>
      <c r="E14" s="27" t="s">
        <v>65</v>
      </c>
      <c r="F14" s="110">
        <v>0.2</v>
      </c>
      <c r="G14" s="24" t="s">
        <v>63</v>
      </c>
      <c r="H14" s="30">
        <f t="shared" si="1"/>
        <v>2.158430909359363</v>
      </c>
      <c r="I14" s="31">
        <f>Skjult!G86*(1-'Metode og bakgrunnsdata'!$F14)+Skjult!G102*'Metode og bakgrunnsdata'!$F14</f>
        <v>2.1302400000273094</v>
      </c>
      <c r="J14" s="28">
        <f>Skjult!H86*(1-'Metode og bakgrunnsdata'!$F14)+Skjult!H102*'Metode og bakgrunnsdata'!$F14</f>
        <v>1.1726182959416444E-4</v>
      </c>
      <c r="K14" s="78">
        <f>Skjult!I86*(1-'Metode og bakgrunnsdata'!$F14)+Skjult!I102*'Metode og bakgrunnsdata'!$F14</f>
        <v>2.8073647502459304E-2</v>
      </c>
      <c r="S14" s="2"/>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row>
    <row r="15" spans="3:306" x14ac:dyDescent="0.3">
      <c r="C15" s="2" t="str">
        <f t="shared" si="0"/>
        <v>LastebilerBensin</v>
      </c>
      <c r="D15" s="29" t="s">
        <v>69</v>
      </c>
      <c r="E15" s="27" t="s">
        <v>66</v>
      </c>
      <c r="F15" s="110">
        <v>0.04</v>
      </c>
      <c r="G15" s="24" t="s">
        <v>67</v>
      </c>
      <c r="H15" s="30">
        <f t="shared" si="1"/>
        <v>2.2448248234896564</v>
      </c>
      <c r="I15" s="31">
        <f>Skjult!G87*(1-'Metode og bakgrunnsdata'!$F15)+Skjult!G103*'Metode og bakgrunnsdata'!$F15</f>
        <v>2.2235519999760331</v>
      </c>
      <c r="J15" s="28">
        <f>Skjult!H87*(1-'Metode og bakgrunnsdata'!$F15)+Skjult!H103*'Metode og bakgrunnsdata'!$F15</f>
        <v>1.1139876769225961E-2</v>
      </c>
      <c r="K15" s="78">
        <f>Skjult!I87*(1-'Metode og bakgrunnsdata'!$F15)+Skjult!I103*'Metode og bakgrunnsdata'!$F15</f>
        <v>1.013294674439697E-2</v>
      </c>
      <c r="S15" s="2"/>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row>
    <row r="16" spans="3:306" x14ac:dyDescent="0.3">
      <c r="C16" s="2" t="str">
        <f t="shared" si="0"/>
        <v>BusserAutodiesel</v>
      </c>
      <c r="D16" s="29" t="s">
        <v>70</v>
      </c>
      <c r="E16" s="27" t="s">
        <v>65</v>
      </c>
      <c r="F16" s="110">
        <v>0.2</v>
      </c>
      <c r="G16" s="24" t="s">
        <v>63</v>
      </c>
      <c r="H16" s="30">
        <f t="shared" si="1"/>
        <v>2.158430909359363</v>
      </c>
      <c r="I16" s="31">
        <f>Skjult!G88*(1-'Metode og bakgrunnsdata'!$F16)+Skjult!G104*'Metode og bakgrunnsdata'!$F16</f>
        <v>2.1302400000273094</v>
      </c>
      <c r="J16" s="28">
        <f>Skjult!H88*(1-'Metode og bakgrunnsdata'!$F16)+Skjult!H104*'Metode og bakgrunnsdata'!$F16</f>
        <v>1.1726182959416444E-4</v>
      </c>
      <c r="K16" s="78">
        <f>Skjult!I88*(1-'Metode og bakgrunnsdata'!$F16)+Skjult!I104*'Metode og bakgrunnsdata'!$F16</f>
        <v>2.8073647502459304E-2</v>
      </c>
      <c r="S16" s="2"/>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row>
    <row r="17" spans="3:306" x14ac:dyDescent="0.3">
      <c r="C17" s="2" t="str">
        <f t="shared" si="0"/>
        <v>RenovasjonsbilerAutodiesel</v>
      </c>
      <c r="D17" s="29" t="s">
        <v>71</v>
      </c>
      <c r="E17" s="27" t="s">
        <v>65</v>
      </c>
      <c r="F17" s="110">
        <v>0.2</v>
      </c>
      <c r="G17" s="24" t="s">
        <v>63</v>
      </c>
      <c r="H17" s="30">
        <f t="shared" si="1"/>
        <v>2.158430909359363</v>
      </c>
      <c r="I17" s="31">
        <f>Skjult!G89*(1-'Metode og bakgrunnsdata'!$F17)+Skjult!G105*'Metode og bakgrunnsdata'!$F17</f>
        <v>2.1302400000273094</v>
      </c>
      <c r="J17" s="28">
        <f>Skjult!H89*(1-'Metode og bakgrunnsdata'!$F17)+Skjult!H105*'Metode og bakgrunnsdata'!$F17</f>
        <v>1.1726182959416444E-4</v>
      </c>
      <c r="K17" s="78">
        <f>Skjult!I89*(1-'Metode og bakgrunnsdata'!$F17)+Skjult!I105*'Metode og bakgrunnsdata'!$F17</f>
        <v>2.8073647502459304E-2</v>
      </c>
      <c r="S17" s="2"/>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row>
    <row r="18" spans="3:306" x14ac:dyDescent="0.3">
      <c r="C18" s="2" t="str">
        <f t="shared" si="0"/>
        <v>FiskebåterMarin gassolje</v>
      </c>
      <c r="D18" s="29" t="s">
        <v>72</v>
      </c>
      <c r="E18" s="27" t="s">
        <v>73</v>
      </c>
      <c r="F18" s="110">
        <v>0</v>
      </c>
      <c r="G18" s="24" t="s">
        <v>63</v>
      </c>
      <c r="H18" s="30">
        <f t="shared" si="1"/>
        <v>2.6876555999999998</v>
      </c>
      <c r="I18" s="31">
        <f>Skjult!G90*(1-'Metode og bakgrunnsdata'!$F18)+Skjult!G106*'Metode og bakgrunnsdata'!$F18</f>
        <v>2.6627999999999998</v>
      </c>
      <c r="J18" s="28">
        <f>Skjult!H90*(1-'Metode og bakgrunnsdata'!$F18)+Skjult!H106*'Metode og bakgrunnsdata'!$F18</f>
        <v>4.8300000000000001E-3</v>
      </c>
      <c r="K18" s="78">
        <f>Skjult!I90*(1-'Metode og bakgrunnsdata'!$F18)+Skjult!I106*'Metode og bakgrunnsdata'!$F18</f>
        <v>2.0025600000000001E-2</v>
      </c>
      <c r="S18" s="2"/>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row>
    <row r="19" spans="3:306" x14ac:dyDescent="0.3">
      <c r="C19" s="2" t="str">
        <f t="shared" si="0"/>
        <v>FergerMarin gassolje</v>
      </c>
      <c r="D19" s="29" t="s">
        <v>74</v>
      </c>
      <c r="E19" s="27" t="s">
        <v>73</v>
      </c>
      <c r="F19" s="110">
        <v>0</v>
      </c>
      <c r="G19" s="24" t="s">
        <v>63</v>
      </c>
      <c r="H19" s="30">
        <f t="shared" si="1"/>
        <v>2.6876555999999998</v>
      </c>
      <c r="I19" s="31">
        <f>Skjult!G91*(1-'Metode og bakgrunnsdata'!$F19)+Skjult!G107*'Metode og bakgrunnsdata'!$F19</f>
        <v>2.6627999999999998</v>
      </c>
      <c r="J19" s="28">
        <f>Skjult!H91*(1-'Metode og bakgrunnsdata'!$F19)+Skjult!H107*'Metode og bakgrunnsdata'!$F19</f>
        <v>4.8300000000000001E-3</v>
      </c>
      <c r="K19" s="78">
        <f>Skjult!I91*(1-'Metode og bakgrunnsdata'!$F19)+Skjult!I107*'Metode og bakgrunnsdata'!$F19</f>
        <v>2.0025600000000001E-2</v>
      </c>
      <c r="S19" s="2"/>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row>
    <row r="20" spans="3:306" x14ac:dyDescent="0.3">
      <c r="D20" s="25" t="s">
        <v>75</v>
      </c>
      <c r="S20" s="2"/>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row>
    <row r="21" spans="3:306" x14ac:dyDescent="0.3">
      <c r="D21" s="25" t="s">
        <v>76</v>
      </c>
      <c r="S21" s="2"/>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row>
    <row r="22" spans="3:306" x14ac:dyDescent="0.3">
      <c r="D22" s="25"/>
      <c r="S22" s="2"/>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row>
    <row r="23" spans="3:306" s="1" customFormat="1" x14ac:dyDescent="0.3">
      <c r="C23" s="2"/>
    </row>
    <row r="24" spans="3:306" ht="23.25" customHeight="1" x14ac:dyDescent="0.3">
      <c r="D24" s="83" t="s">
        <v>77</v>
      </c>
      <c r="S24" s="2"/>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row>
    <row r="25" spans="3:306" x14ac:dyDescent="0.3">
      <c r="D25" s="2" t="s">
        <v>78</v>
      </c>
      <c r="E25"/>
      <c r="S25" s="2"/>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row>
    <row r="26" spans="3:306" x14ac:dyDescent="0.3">
      <c r="S26" s="2"/>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row>
    <row r="27" spans="3:306" x14ac:dyDescent="0.3">
      <c r="D27" s="27" t="s">
        <v>79</v>
      </c>
      <c r="E27" s="27" t="s">
        <v>80</v>
      </c>
      <c r="S27" s="2"/>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row>
    <row r="28" spans="3:306" x14ac:dyDescent="0.3">
      <c r="D28" s="27" t="s">
        <v>81</v>
      </c>
      <c r="E28" s="27">
        <v>1</v>
      </c>
      <c r="S28" s="2"/>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row>
    <row r="29" spans="3:306" x14ac:dyDescent="0.3">
      <c r="D29" s="27" t="s">
        <v>82</v>
      </c>
      <c r="E29" s="27">
        <v>298</v>
      </c>
      <c r="S29" s="2"/>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row>
    <row r="30" spans="3:306" x14ac:dyDescent="0.3">
      <c r="D30" s="27" t="s">
        <v>83</v>
      </c>
      <c r="E30" s="27">
        <v>25</v>
      </c>
      <c r="S30" s="2"/>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row>
    <row r="31" spans="3:306" x14ac:dyDescent="0.3">
      <c r="D31" s="14"/>
      <c r="E31" s="16"/>
      <c r="S31" s="2"/>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row>
    <row r="32" spans="3:306" s="1" customFormat="1" x14ac:dyDescent="0.3">
      <c r="C32" s="2"/>
    </row>
    <row r="33" spans="3:306" ht="22.5" customHeight="1" x14ac:dyDescent="0.3">
      <c r="D33" s="83" t="s">
        <v>84</v>
      </c>
      <c r="S33" s="2"/>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row>
    <row r="34" spans="3:306" x14ac:dyDescent="0.3">
      <c r="D34" s="26" t="s">
        <v>54</v>
      </c>
      <c r="E34" s="26" t="s">
        <v>85</v>
      </c>
      <c r="F34" s="26" t="s">
        <v>86</v>
      </c>
      <c r="S34" s="2"/>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row>
    <row r="35" spans="3:306" x14ac:dyDescent="0.3">
      <c r="D35" s="27" t="s">
        <v>62</v>
      </c>
      <c r="E35" s="32">
        <v>11.972222231800002</v>
      </c>
      <c r="F35" s="27">
        <v>0.84</v>
      </c>
      <c r="S35" s="2"/>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row>
    <row r="36" spans="3:306" x14ac:dyDescent="0.3">
      <c r="D36" s="27" t="s">
        <v>65</v>
      </c>
      <c r="E36" s="33">
        <v>11.972222231800002</v>
      </c>
      <c r="F36" s="27">
        <v>0.84</v>
      </c>
      <c r="S36" s="2"/>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row>
    <row r="37" spans="3:306" x14ac:dyDescent="0.3">
      <c r="D37" s="27" t="s">
        <v>66</v>
      </c>
      <c r="E37" s="32">
        <v>12.194444454200001</v>
      </c>
      <c r="F37" s="27">
        <v>0.74</v>
      </c>
      <c r="S37" s="2"/>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row>
    <row r="38" spans="3:306" x14ac:dyDescent="0.3">
      <c r="D38" s="27" t="s">
        <v>73</v>
      </c>
      <c r="E38" s="32">
        <v>11.972222231800002</v>
      </c>
      <c r="F38" s="27">
        <v>0.84</v>
      </c>
      <c r="S38" s="2"/>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row>
    <row r="39" spans="3:306" x14ac:dyDescent="0.3">
      <c r="D39" s="27" t="s">
        <v>87</v>
      </c>
      <c r="E39" s="32">
        <v>10.2222222304</v>
      </c>
      <c r="F39" s="27">
        <v>0.88</v>
      </c>
      <c r="S39" s="2"/>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row>
    <row r="40" spans="3:306" x14ac:dyDescent="0.3">
      <c r="D40" s="27" t="s">
        <v>88</v>
      </c>
      <c r="E40" s="32">
        <v>7.4444444504000007</v>
      </c>
      <c r="F40" s="27">
        <v>0.79</v>
      </c>
      <c r="S40" s="2"/>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row>
    <row r="41" spans="3:306" x14ac:dyDescent="0.3">
      <c r="D41" s="25" t="s">
        <v>75</v>
      </c>
      <c r="S41" s="2"/>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row>
    <row r="42" spans="3:306" x14ac:dyDescent="0.3">
      <c r="D42" s="14"/>
      <c r="E42" s="16"/>
      <c r="S42" s="2"/>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row>
    <row r="43" spans="3:306" s="1" customFormat="1" x14ac:dyDescent="0.3">
      <c r="C43" s="2"/>
    </row>
    <row r="44" spans="3:306" ht="22.5" customHeight="1" x14ac:dyDescent="0.3">
      <c r="D44" s="83" t="s">
        <v>89</v>
      </c>
      <c r="S44" s="2"/>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row>
    <row r="45" spans="3:306" x14ac:dyDescent="0.3">
      <c r="D45" s="17" t="s">
        <v>90</v>
      </c>
      <c r="S45" s="2"/>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row>
    <row r="46" spans="3:306" x14ac:dyDescent="0.3">
      <c r="D46" s="112" t="s">
        <v>91</v>
      </c>
      <c r="S46" s="2"/>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row>
    <row r="47" spans="3:306" x14ac:dyDescent="0.3">
      <c r="S47" s="2"/>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row>
    <row r="48" spans="3:306" x14ac:dyDescent="0.3">
      <c r="D48" s="2" t="s">
        <v>92</v>
      </c>
      <c r="S48" s="2"/>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row>
    <row r="49" spans="3:306" x14ac:dyDescent="0.3">
      <c r="D49" s="2" t="s">
        <v>93</v>
      </c>
      <c r="S49" s="2"/>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row>
    <row r="50" spans="3:306" x14ac:dyDescent="0.3">
      <c r="S50" s="2"/>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row>
    <row r="51" spans="3:306" s="1" customFormat="1" x14ac:dyDescent="0.3">
      <c r="C51" s="2"/>
    </row>
    <row r="52" spans="3:306" s="1" customFormat="1" x14ac:dyDescent="0.3">
      <c r="C52" s="2"/>
    </row>
    <row r="53" spans="3:306" s="1" customFormat="1" x14ac:dyDescent="0.3">
      <c r="C53" s="2"/>
    </row>
    <row r="54" spans="3:306" s="1" customFormat="1" x14ac:dyDescent="0.3">
      <c r="C54" s="2"/>
    </row>
    <row r="55" spans="3:306" s="1" customFormat="1" x14ac:dyDescent="0.3">
      <c r="C55" s="2"/>
    </row>
    <row r="56" spans="3:306" s="1" customFormat="1" x14ac:dyDescent="0.3">
      <c r="C56" s="2"/>
    </row>
    <row r="57" spans="3:306" s="1" customFormat="1" x14ac:dyDescent="0.3">
      <c r="C57" s="2"/>
    </row>
    <row r="58" spans="3:306" s="1" customFormat="1" x14ac:dyDescent="0.3">
      <c r="C58" s="2"/>
    </row>
    <row r="59" spans="3:306" s="1" customFormat="1" x14ac:dyDescent="0.3">
      <c r="C59" s="2"/>
    </row>
    <row r="60" spans="3:306" s="1" customFormat="1" x14ac:dyDescent="0.3">
      <c r="C60" s="2"/>
    </row>
    <row r="61" spans="3:306" s="1" customFormat="1" x14ac:dyDescent="0.3">
      <c r="C61" s="2"/>
    </row>
    <row r="62" spans="3:306" s="1" customFormat="1" x14ac:dyDescent="0.3">
      <c r="C62" s="2"/>
    </row>
    <row r="63" spans="3:306" s="1" customFormat="1" x14ac:dyDescent="0.3">
      <c r="C63" s="2"/>
    </row>
    <row r="64" spans="3:306" s="1" customFormat="1" x14ac:dyDescent="0.3">
      <c r="C64" s="2"/>
    </row>
    <row r="65" spans="3:3" s="1" customFormat="1" x14ac:dyDescent="0.3">
      <c r="C65" s="2"/>
    </row>
    <row r="66" spans="3:3" s="1" customFormat="1" x14ac:dyDescent="0.3">
      <c r="C66" s="2"/>
    </row>
    <row r="67" spans="3:3" s="1" customFormat="1" x14ac:dyDescent="0.3">
      <c r="C67" s="2"/>
    </row>
    <row r="68" spans="3:3" s="1" customFormat="1" x14ac:dyDescent="0.3">
      <c r="C68" s="2"/>
    </row>
    <row r="69" spans="3:3" s="1" customFormat="1" x14ac:dyDescent="0.3">
      <c r="C69" s="2"/>
    </row>
    <row r="70" spans="3:3" s="1" customFormat="1" x14ac:dyDescent="0.3">
      <c r="C70" s="2"/>
    </row>
    <row r="71" spans="3:3" s="1" customFormat="1" x14ac:dyDescent="0.3">
      <c r="C71" s="2"/>
    </row>
    <row r="72" spans="3:3" s="1" customFormat="1" x14ac:dyDescent="0.3">
      <c r="C72" s="2"/>
    </row>
    <row r="73" spans="3:3" s="1" customFormat="1" x14ac:dyDescent="0.3">
      <c r="C73" s="2"/>
    </row>
    <row r="74" spans="3:3" s="1" customFormat="1" x14ac:dyDescent="0.3">
      <c r="C74" s="2"/>
    </row>
    <row r="75" spans="3:3" s="1" customFormat="1" x14ac:dyDescent="0.3">
      <c r="C75" s="2"/>
    </row>
    <row r="76" spans="3:3" s="1" customFormat="1" x14ac:dyDescent="0.3">
      <c r="C76" s="2"/>
    </row>
    <row r="77" spans="3:3" s="1" customFormat="1" x14ac:dyDescent="0.3">
      <c r="C77" s="2"/>
    </row>
    <row r="78" spans="3:3" s="1" customFormat="1" x14ac:dyDescent="0.3">
      <c r="C78" s="2"/>
    </row>
    <row r="79" spans="3:3" s="1" customFormat="1" x14ac:dyDescent="0.3">
      <c r="C79" s="2"/>
    </row>
    <row r="80" spans="3:3" s="1" customFormat="1" x14ac:dyDescent="0.3">
      <c r="C80" s="2"/>
    </row>
    <row r="81" spans="3:3" s="1" customFormat="1" x14ac:dyDescent="0.3">
      <c r="C81" s="2"/>
    </row>
    <row r="82" spans="3:3" s="1" customFormat="1" x14ac:dyDescent="0.3">
      <c r="C82" s="2"/>
    </row>
    <row r="83" spans="3:3" s="1" customFormat="1" x14ac:dyDescent="0.3">
      <c r="C83" s="2"/>
    </row>
    <row r="84" spans="3:3" s="1" customFormat="1" x14ac:dyDescent="0.3">
      <c r="C84" s="2"/>
    </row>
    <row r="85" spans="3:3" s="1" customFormat="1" x14ac:dyDescent="0.3">
      <c r="C85" s="2"/>
    </row>
    <row r="86" spans="3:3" s="1" customFormat="1" x14ac:dyDescent="0.3">
      <c r="C86" s="2"/>
    </row>
    <row r="87" spans="3:3" s="1" customFormat="1" x14ac:dyDescent="0.3">
      <c r="C87" s="2"/>
    </row>
    <row r="88" spans="3:3" s="1" customFormat="1" x14ac:dyDescent="0.3">
      <c r="C88" s="2"/>
    </row>
    <row r="89" spans="3:3" s="1" customFormat="1" x14ac:dyDescent="0.3">
      <c r="C89" s="2"/>
    </row>
    <row r="90" spans="3:3" s="1" customFormat="1" x14ac:dyDescent="0.3">
      <c r="C90" s="2"/>
    </row>
    <row r="91" spans="3:3" s="1" customFormat="1" x14ac:dyDescent="0.3">
      <c r="C91" s="2"/>
    </row>
    <row r="92" spans="3:3" s="1" customFormat="1" x14ac:dyDescent="0.3">
      <c r="C92" s="2"/>
    </row>
    <row r="93" spans="3:3" s="1" customFormat="1" x14ac:dyDescent="0.3">
      <c r="C93" s="2"/>
    </row>
    <row r="94" spans="3:3" s="1" customFormat="1" x14ac:dyDescent="0.3">
      <c r="C94" s="2"/>
    </row>
    <row r="95" spans="3:3" s="1" customFormat="1" x14ac:dyDescent="0.3">
      <c r="C95" s="2"/>
    </row>
    <row r="96" spans="3:3" s="1" customFormat="1" x14ac:dyDescent="0.3">
      <c r="C96" s="2"/>
    </row>
    <row r="97" spans="3:3" s="1" customFormat="1" x14ac:dyDescent="0.3">
      <c r="C97" s="2"/>
    </row>
    <row r="98" spans="3:3" s="1" customFormat="1" x14ac:dyDescent="0.3">
      <c r="C98" s="2"/>
    </row>
    <row r="99" spans="3:3" s="1" customFormat="1" x14ac:dyDescent="0.3">
      <c r="C99" s="2"/>
    </row>
    <row r="100" spans="3:3" s="1" customFormat="1" x14ac:dyDescent="0.3">
      <c r="C100" s="2"/>
    </row>
    <row r="101" spans="3:3" s="1" customFormat="1" x14ac:dyDescent="0.3">
      <c r="C101" s="2"/>
    </row>
    <row r="102" spans="3:3" s="1" customFormat="1" x14ac:dyDescent="0.3">
      <c r="C102" s="2"/>
    </row>
    <row r="103" spans="3:3" s="1" customFormat="1" x14ac:dyDescent="0.3">
      <c r="C103" s="2"/>
    </row>
    <row r="104" spans="3:3" s="1" customFormat="1" x14ac:dyDescent="0.3">
      <c r="C104" s="2"/>
    </row>
    <row r="105" spans="3:3" s="1" customFormat="1" x14ac:dyDescent="0.3">
      <c r="C105" s="2"/>
    </row>
    <row r="106" spans="3:3" s="1" customFormat="1" x14ac:dyDescent="0.3">
      <c r="C106" s="2"/>
    </row>
    <row r="107" spans="3:3" s="1" customFormat="1" x14ac:dyDescent="0.3">
      <c r="C107" s="2"/>
    </row>
    <row r="108" spans="3:3" s="1" customFormat="1" x14ac:dyDescent="0.3">
      <c r="C108" s="2"/>
    </row>
    <row r="109" spans="3:3" s="1" customFormat="1" x14ac:dyDescent="0.3">
      <c r="C109" s="2"/>
    </row>
    <row r="110" spans="3:3" s="1" customFormat="1" x14ac:dyDescent="0.3">
      <c r="C110" s="2"/>
    </row>
    <row r="111" spans="3:3" s="1" customFormat="1" x14ac:dyDescent="0.3">
      <c r="C111" s="2"/>
    </row>
    <row r="112" spans="3:3" s="1" customFormat="1" x14ac:dyDescent="0.3">
      <c r="C112" s="2"/>
    </row>
    <row r="113" spans="3:3" s="1" customFormat="1" x14ac:dyDescent="0.3">
      <c r="C113" s="2"/>
    </row>
    <row r="114" spans="3:3" s="1" customFormat="1" x14ac:dyDescent="0.3">
      <c r="C114" s="2"/>
    </row>
    <row r="115" spans="3:3" s="1" customFormat="1" x14ac:dyDescent="0.3">
      <c r="C115" s="2"/>
    </row>
    <row r="116" spans="3:3" s="1" customFormat="1" x14ac:dyDescent="0.3">
      <c r="C116" s="2"/>
    </row>
    <row r="117" spans="3:3" s="1" customFormat="1" x14ac:dyDescent="0.3">
      <c r="C117" s="2"/>
    </row>
    <row r="118" spans="3:3" s="1" customFormat="1" x14ac:dyDescent="0.3">
      <c r="C118" s="2"/>
    </row>
    <row r="119" spans="3:3" s="1" customFormat="1" x14ac:dyDescent="0.3">
      <c r="C119" s="2"/>
    </row>
    <row r="120" spans="3:3" s="1" customFormat="1" x14ac:dyDescent="0.3">
      <c r="C120" s="2"/>
    </row>
    <row r="121" spans="3:3" s="1" customFormat="1" x14ac:dyDescent="0.3">
      <c r="C121" s="2"/>
    </row>
    <row r="122" spans="3:3" s="1" customFormat="1" x14ac:dyDescent="0.3">
      <c r="C122" s="2"/>
    </row>
    <row r="123" spans="3:3" s="1" customFormat="1" x14ac:dyDescent="0.3">
      <c r="C123" s="2"/>
    </row>
    <row r="124" spans="3:3" s="1" customFormat="1" x14ac:dyDescent="0.3">
      <c r="C124" s="2"/>
    </row>
    <row r="125" spans="3:3" s="1" customFormat="1" x14ac:dyDescent="0.3">
      <c r="C125" s="2"/>
    </row>
    <row r="126" spans="3:3" s="1" customFormat="1" x14ac:dyDescent="0.3">
      <c r="C126" s="2"/>
    </row>
    <row r="127" spans="3:3" s="1" customFormat="1" x14ac:dyDescent="0.3">
      <c r="C127" s="2"/>
    </row>
    <row r="128" spans="3:3" s="1" customFormat="1" x14ac:dyDescent="0.3">
      <c r="C128" s="2"/>
    </row>
    <row r="129" spans="3:3" s="1" customFormat="1" x14ac:dyDescent="0.3">
      <c r="C129" s="2"/>
    </row>
    <row r="130" spans="3:3" s="1" customFormat="1" x14ac:dyDescent="0.3">
      <c r="C130" s="2"/>
    </row>
    <row r="131" spans="3:3" s="1" customFormat="1" x14ac:dyDescent="0.3">
      <c r="C131" s="2"/>
    </row>
    <row r="132" spans="3:3" s="1" customFormat="1" x14ac:dyDescent="0.3">
      <c r="C132" s="2"/>
    </row>
    <row r="133" spans="3:3" s="1" customFormat="1" x14ac:dyDescent="0.3">
      <c r="C133" s="2"/>
    </row>
    <row r="134" spans="3:3" s="1" customFormat="1" x14ac:dyDescent="0.3">
      <c r="C134" s="2"/>
    </row>
    <row r="135" spans="3:3" s="1" customFormat="1" x14ac:dyDescent="0.3">
      <c r="C135" s="2"/>
    </row>
    <row r="136" spans="3:3" s="1" customFormat="1" x14ac:dyDescent="0.3">
      <c r="C136" s="2"/>
    </row>
    <row r="137" spans="3:3" s="1" customFormat="1" x14ac:dyDescent="0.3">
      <c r="C137" s="2"/>
    </row>
    <row r="138" spans="3:3" s="1" customFormat="1" x14ac:dyDescent="0.3">
      <c r="C138" s="2"/>
    </row>
    <row r="139" spans="3:3" s="1" customFormat="1" x14ac:dyDescent="0.3">
      <c r="C139" s="2"/>
    </row>
    <row r="140" spans="3:3" s="1" customFormat="1" x14ac:dyDescent="0.3">
      <c r="C140" s="2"/>
    </row>
    <row r="141" spans="3:3" s="1" customFormat="1" x14ac:dyDescent="0.3">
      <c r="C141" s="2"/>
    </row>
    <row r="142" spans="3:3" s="1" customFormat="1" x14ac:dyDescent="0.3">
      <c r="C142" s="2"/>
    </row>
    <row r="143" spans="3:3" s="1" customFormat="1" x14ac:dyDescent="0.3">
      <c r="C143" s="2"/>
    </row>
    <row r="144" spans="3:3" s="1" customFormat="1" x14ac:dyDescent="0.3">
      <c r="C144" s="2"/>
    </row>
    <row r="145" spans="3:3" s="1" customFormat="1" x14ac:dyDescent="0.3">
      <c r="C145" s="2"/>
    </row>
    <row r="146" spans="3:3" s="1" customFormat="1" x14ac:dyDescent="0.3">
      <c r="C146" s="2"/>
    </row>
    <row r="147" spans="3:3" s="1" customFormat="1" x14ac:dyDescent="0.3">
      <c r="C147" s="2"/>
    </row>
    <row r="148" spans="3:3" s="1" customFormat="1" x14ac:dyDescent="0.3">
      <c r="C148" s="2"/>
    </row>
    <row r="149" spans="3:3" s="1" customFormat="1" x14ac:dyDescent="0.3">
      <c r="C149" s="2"/>
    </row>
    <row r="150" spans="3:3" s="1" customFormat="1" x14ac:dyDescent="0.3">
      <c r="C150" s="2"/>
    </row>
    <row r="151" spans="3:3" s="1" customFormat="1" x14ac:dyDescent="0.3">
      <c r="C151" s="2"/>
    </row>
    <row r="152" spans="3:3" s="1" customFormat="1" x14ac:dyDescent="0.3">
      <c r="C152" s="2"/>
    </row>
    <row r="153" spans="3:3" s="1" customFormat="1" x14ac:dyDescent="0.3">
      <c r="C153" s="2"/>
    </row>
    <row r="154" spans="3:3" s="1" customFormat="1" x14ac:dyDescent="0.3">
      <c r="C154" s="2"/>
    </row>
    <row r="155" spans="3:3" s="1" customFormat="1" x14ac:dyDescent="0.3">
      <c r="C155" s="2"/>
    </row>
    <row r="156" spans="3:3" s="1" customFormat="1" x14ac:dyDescent="0.3">
      <c r="C156" s="2"/>
    </row>
    <row r="157" spans="3:3" s="1" customFormat="1" x14ac:dyDescent="0.3">
      <c r="C157" s="2"/>
    </row>
    <row r="158" spans="3:3" s="1" customFormat="1" x14ac:dyDescent="0.3">
      <c r="C158" s="2"/>
    </row>
    <row r="159" spans="3:3" s="1" customFormat="1" x14ac:dyDescent="0.3">
      <c r="C159" s="2"/>
    </row>
    <row r="160" spans="3:3" s="1" customFormat="1" x14ac:dyDescent="0.3">
      <c r="C160" s="2"/>
    </row>
    <row r="161" spans="3:3" s="1" customFormat="1" x14ac:dyDescent="0.3">
      <c r="C161" s="2"/>
    </row>
    <row r="162" spans="3:3" s="1" customFormat="1" x14ac:dyDescent="0.3">
      <c r="C162" s="2"/>
    </row>
    <row r="163" spans="3:3" s="1" customFormat="1" x14ac:dyDescent="0.3">
      <c r="C163" s="2"/>
    </row>
    <row r="164" spans="3:3" s="1" customFormat="1" x14ac:dyDescent="0.3">
      <c r="C164" s="2"/>
    </row>
    <row r="165" spans="3:3" s="1" customFormat="1" x14ac:dyDescent="0.3">
      <c r="C165" s="2"/>
    </row>
    <row r="166" spans="3:3" s="1" customFormat="1" x14ac:dyDescent="0.3">
      <c r="C166" s="2"/>
    </row>
    <row r="167" spans="3:3" s="1" customFormat="1" x14ac:dyDescent="0.3">
      <c r="C167" s="2"/>
    </row>
    <row r="168" spans="3:3" s="1" customFormat="1" x14ac:dyDescent="0.3">
      <c r="C168" s="2"/>
    </row>
    <row r="169" spans="3:3" s="1" customFormat="1" x14ac:dyDescent="0.3">
      <c r="C169" s="2"/>
    </row>
    <row r="170" spans="3:3" s="1" customFormat="1" x14ac:dyDescent="0.3">
      <c r="C170" s="2"/>
    </row>
    <row r="171" spans="3:3" s="1" customFormat="1" x14ac:dyDescent="0.3">
      <c r="C171" s="2"/>
    </row>
    <row r="172" spans="3:3" s="1" customFormat="1" x14ac:dyDescent="0.3">
      <c r="C172" s="2"/>
    </row>
    <row r="173" spans="3:3" s="1" customFormat="1" x14ac:dyDescent="0.3">
      <c r="C173" s="2"/>
    </row>
    <row r="174" spans="3:3" s="1" customFormat="1" x14ac:dyDescent="0.3">
      <c r="C174" s="2"/>
    </row>
    <row r="175" spans="3:3" s="1" customFormat="1" x14ac:dyDescent="0.3">
      <c r="C175" s="2"/>
    </row>
    <row r="176" spans="3:3" s="1" customFormat="1" x14ac:dyDescent="0.3">
      <c r="C176" s="2"/>
    </row>
    <row r="177" spans="3:3" s="1" customFormat="1" x14ac:dyDescent="0.3">
      <c r="C177" s="2"/>
    </row>
    <row r="178" spans="3:3" s="1" customFormat="1" x14ac:dyDescent="0.3">
      <c r="C178" s="2"/>
    </row>
    <row r="179" spans="3:3" s="1" customFormat="1" x14ac:dyDescent="0.3">
      <c r="C179" s="2"/>
    </row>
    <row r="180" spans="3:3" s="1" customFormat="1" x14ac:dyDescent="0.3">
      <c r="C180" s="2"/>
    </row>
    <row r="181" spans="3:3" s="1" customFormat="1" x14ac:dyDescent="0.3">
      <c r="C181" s="2"/>
    </row>
    <row r="182" spans="3:3" s="1" customFormat="1" x14ac:dyDescent="0.3">
      <c r="C182" s="2"/>
    </row>
    <row r="183" spans="3:3" s="1" customFormat="1" x14ac:dyDescent="0.3">
      <c r="C183" s="2"/>
    </row>
    <row r="184" spans="3:3" s="1" customFormat="1" x14ac:dyDescent="0.3">
      <c r="C184" s="2"/>
    </row>
    <row r="185" spans="3:3" s="1" customFormat="1" x14ac:dyDescent="0.3">
      <c r="C185" s="2"/>
    </row>
    <row r="186" spans="3:3" s="1" customFormat="1" x14ac:dyDescent="0.3">
      <c r="C186" s="2"/>
    </row>
    <row r="187" spans="3:3" s="1" customFormat="1" x14ac:dyDescent="0.3">
      <c r="C187" s="2"/>
    </row>
    <row r="188" spans="3:3" s="1" customFormat="1" x14ac:dyDescent="0.3">
      <c r="C188" s="2"/>
    </row>
    <row r="189" spans="3:3" s="1" customFormat="1" x14ac:dyDescent="0.3">
      <c r="C189" s="2"/>
    </row>
    <row r="190" spans="3:3" s="1" customFormat="1" x14ac:dyDescent="0.3">
      <c r="C190" s="2"/>
    </row>
    <row r="191" spans="3:3" s="1" customFormat="1" x14ac:dyDescent="0.3">
      <c r="C191" s="2"/>
    </row>
    <row r="192" spans="3:3" s="1" customFormat="1" x14ac:dyDescent="0.3">
      <c r="C192" s="2"/>
    </row>
    <row r="193" spans="3:3" s="1" customFormat="1" x14ac:dyDescent="0.3">
      <c r="C193" s="2"/>
    </row>
    <row r="194" spans="3:3" s="1" customFormat="1" x14ac:dyDescent="0.3">
      <c r="C194" s="2"/>
    </row>
    <row r="195" spans="3:3" s="1" customFormat="1" x14ac:dyDescent="0.3">
      <c r="C195" s="2"/>
    </row>
    <row r="196" spans="3:3" s="1" customFormat="1" x14ac:dyDescent="0.3">
      <c r="C196" s="2"/>
    </row>
    <row r="197" spans="3:3" s="1" customFormat="1" x14ac:dyDescent="0.3">
      <c r="C197" s="2"/>
    </row>
    <row r="198" spans="3:3" s="1" customFormat="1" x14ac:dyDescent="0.3">
      <c r="C198" s="2"/>
    </row>
    <row r="199" spans="3:3" s="1" customFormat="1" x14ac:dyDescent="0.3">
      <c r="C199" s="2"/>
    </row>
    <row r="200" spans="3:3" s="1" customFormat="1" x14ac:dyDescent="0.3">
      <c r="C200" s="2"/>
    </row>
    <row r="201" spans="3:3" s="1" customFormat="1" x14ac:dyDescent="0.3">
      <c r="C201" s="2"/>
    </row>
    <row r="202" spans="3:3" s="1" customFormat="1" x14ac:dyDescent="0.3">
      <c r="C202" s="2"/>
    </row>
    <row r="203" spans="3:3" s="1" customFormat="1" x14ac:dyDescent="0.3">
      <c r="C203" s="2"/>
    </row>
    <row r="204" spans="3:3" s="1" customFormat="1" x14ac:dyDescent="0.3">
      <c r="C204" s="2"/>
    </row>
    <row r="205" spans="3:3" s="1" customFormat="1" x14ac:dyDescent="0.3">
      <c r="C205" s="2"/>
    </row>
    <row r="206" spans="3:3" s="1" customFormat="1" x14ac:dyDescent="0.3">
      <c r="C206" s="2"/>
    </row>
    <row r="207" spans="3:3" s="1" customFormat="1" x14ac:dyDescent="0.3">
      <c r="C207" s="2"/>
    </row>
    <row r="208" spans="3:3" s="1" customFormat="1" x14ac:dyDescent="0.3">
      <c r="C208" s="2"/>
    </row>
    <row r="209" spans="3:3" s="1" customFormat="1" x14ac:dyDescent="0.3">
      <c r="C209" s="2"/>
    </row>
    <row r="210" spans="3:3" s="1" customFormat="1" x14ac:dyDescent="0.3">
      <c r="C210" s="2"/>
    </row>
    <row r="211" spans="3:3" s="1" customFormat="1" x14ac:dyDescent="0.3">
      <c r="C211" s="2"/>
    </row>
    <row r="212" spans="3:3" s="1" customFormat="1" x14ac:dyDescent="0.3">
      <c r="C212" s="2"/>
    </row>
    <row r="213" spans="3:3" s="1" customFormat="1" x14ac:dyDescent="0.3">
      <c r="C213" s="2"/>
    </row>
    <row r="214" spans="3:3" s="1" customFormat="1" x14ac:dyDescent="0.3">
      <c r="C214" s="2"/>
    </row>
    <row r="215" spans="3:3" s="1" customFormat="1" x14ac:dyDescent="0.3">
      <c r="C215" s="2"/>
    </row>
    <row r="216" spans="3:3" s="1" customFormat="1" x14ac:dyDescent="0.3">
      <c r="C216" s="2"/>
    </row>
    <row r="217" spans="3:3" s="1" customFormat="1" x14ac:dyDescent="0.3">
      <c r="C217" s="2"/>
    </row>
    <row r="218" spans="3:3" s="1" customFormat="1" x14ac:dyDescent="0.3">
      <c r="C218" s="2"/>
    </row>
    <row r="219" spans="3:3" s="1" customFormat="1" x14ac:dyDescent="0.3">
      <c r="C219" s="2"/>
    </row>
    <row r="220" spans="3:3" s="1" customFormat="1" x14ac:dyDescent="0.3">
      <c r="C220" s="2"/>
    </row>
    <row r="221" spans="3:3" s="1" customFormat="1" x14ac:dyDescent="0.3">
      <c r="C221" s="2"/>
    </row>
    <row r="222" spans="3:3" s="1" customFormat="1" x14ac:dyDescent="0.3">
      <c r="C222" s="2"/>
    </row>
    <row r="223" spans="3:3" s="1" customFormat="1" x14ac:dyDescent="0.3">
      <c r="C223" s="2"/>
    </row>
    <row r="224" spans="3:3" s="1" customFormat="1" x14ac:dyDescent="0.3">
      <c r="C224" s="2"/>
    </row>
    <row r="225" spans="3:3" s="1" customFormat="1" x14ac:dyDescent="0.3">
      <c r="C225" s="2"/>
    </row>
    <row r="226" spans="3:3" s="1" customFormat="1" x14ac:dyDescent="0.3">
      <c r="C226" s="2"/>
    </row>
    <row r="227" spans="3:3" s="1" customFormat="1" x14ac:dyDescent="0.3">
      <c r="C227" s="2"/>
    </row>
    <row r="228" spans="3:3" s="1" customFormat="1" x14ac:dyDescent="0.3">
      <c r="C228" s="2"/>
    </row>
    <row r="229" spans="3:3" s="1" customFormat="1" x14ac:dyDescent="0.3">
      <c r="C229" s="2"/>
    </row>
    <row r="230" spans="3:3" s="1" customFormat="1" x14ac:dyDescent="0.3">
      <c r="C230" s="2"/>
    </row>
    <row r="231" spans="3:3" s="1" customFormat="1" x14ac:dyDescent="0.3">
      <c r="C231" s="2"/>
    </row>
    <row r="232" spans="3:3" s="1" customFormat="1" x14ac:dyDescent="0.3">
      <c r="C232" s="2"/>
    </row>
    <row r="233" spans="3:3" s="1" customFormat="1" x14ac:dyDescent="0.3">
      <c r="C233" s="2"/>
    </row>
    <row r="234" spans="3:3" s="1" customFormat="1" x14ac:dyDescent="0.3">
      <c r="C234" s="2"/>
    </row>
    <row r="235" spans="3:3" s="1" customFormat="1" x14ac:dyDescent="0.3">
      <c r="C235" s="2"/>
    </row>
    <row r="236" spans="3:3" s="1" customFormat="1" x14ac:dyDescent="0.3">
      <c r="C236" s="2"/>
    </row>
    <row r="237" spans="3:3" s="1" customFormat="1" x14ac:dyDescent="0.3">
      <c r="C237" s="2"/>
    </row>
    <row r="238" spans="3:3" s="1" customFormat="1" x14ac:dyDescent="0.3">
      <c r="C238" s="2"/>
    </row>
    <row r="239" spans="3:3" s="1" customFormat="1" x14ac:dyDescent="0.3">
      <c r="C239" s="2"/>
    </row>
    <row r="240" spans="3:3" s="1" customFormat="1" x14ac:dyDescent="0.3">
      <c r="C240" s="2"/>
    </row>
    <row r="241" spans="3:3" s="1" customFormat="1" x14ac:dyDescent="0.3">
      <c r="C241" s="2"/>
    </row>
    <row r="242" spans="3:3" s="1" customFormat="1" x14ac:dyDescent="0.3">
      <c r="C242" s="2"/>
    </row>
    <row r="243" spans="3:3" s="1" customFormat="1" x14ac:dyDescent="0.3">
      <c r="C243" s="2"/>
    </row>
    <row r="244" spans="3:3" s="1" customFormat="1" x14ac:dyDescent="0.3">
      <c r="C244" s="2"/>
    </row>
    <row r="245" spans="3:3" s="1" customFormat="1" x14ac:dyDescent="0.3">
      <c r="C245" s="2"/>
    </row>
    <row r="246" spans="3:3" s="1" customFormat="1" x14ac:dyDescent="0.3">
      <c r="C246" s="2"/>
    </row>
    <row r="247" spans="3:3" s="1" customFormat="1" x14ac:dyDescent="0.3">
      <c r="C247" s="2"/>
    </row>
    <row r="248" spans="3:3" s="1" customFormat="1" x14ac:dyDescent="0.3">
      <c r="C248" s="2"/>
    </row>
    <row r="249" spans="3:3" s="1" customFormat="1" x14ac:dyDescent="0.3">
      <c r="C249" s="2"/>
    </row>
    <row r="250" spans="3:3" s="1" customFormat="1" x14ac:dyDescent="0.3">
      <c r="C250" s="2"/>
    </row>
    <row r="251" spans="3:3" s="1" customFormat="1" x14ac:dyDescent="0.3">
      <c r="C251" s="2"/>
    </row>
    <row r="252" spans="3:3" s="1" customFormat="1" x14ac:dyDescent="0.3">
      <c r="C252" s="2"/>
    </row>
    <row r="253" spans="3:3" s="1" customFormat="1" x14ac:dyDescent="0.3">
      <c r="C253" s="2"/>
    </row>
    <row r="254" spans="3:3" s="1" customFormat="1" x14ac:dyDescent="0.3">
      <c r="C254" s="2"/>
    </row>
    <row r="255" spans="3:3" s="1" customFormat="1" x14ac:dyDescent="0.3">
      <c r="C255" s="2"/>
    </row>
    <row r="256" spans="3:3" s="1" customFormat="1" x14ac:dyDescent="0.3">
      <c r="C256" s="2"/>
    </row>
    <row r="257" spans="3:3" s="1" customFormat="1" x14ac:dyDescent="0.3">
      <c r="C257" s="2"/>
    </row>
    <row r="258" spans="3:3" s="1" customFormat="1" x14ac:dyDescent="0.3">
      <c r="C258" s="2"/>
    </row>
    <row r="259" spans="3:3" s="1" customFormat="1" x14ac:dyDescent="0.3">
      <c r="C259" s="2"/>
    </row>
    <row r="260" spans="3:3" s="1" customFormat="1" x14ac:dyDescent="0.3">
      <c r="C260" s="2"/>
    </row>
    <row r="261" spans="3:3" s="1" customFormat="1" x14ac:dyDescent="0.3">
      <c r="C261" s="2"/>
    </row>
    <row r="262" spans="3:3" s="1" customFormat="1" x14ac:dyDescent="0.3">
      <c r="C262" s="2"/>
    </row>
    <row r="263" spans="3:3" s="1" customFormat="1" x14ac:dyDescent="0.3">
      <c r="C263" s="2"/>
    </row>
    <row r="264" spans="3:3" s="1" customFormat="1" x14ac:dyDescent="0.3">
      <c r="C264" s="2"/>
    </row>
    <row r="265" spans="3:3" s="1" customFormat="1" x14ac:dyDescent="0.3">
      <c r="C265" s="2"/>
    </row>
    <row r="266" spans="3:3" s="1" customFormat="1" x14ac:dyDescent="0.3">
      <c r="C266" s="2"/>
    </row>
    <row r="267" spans="3:3" s="1" customFormat="1" x14ac:dyDescent="0.3">
      <c r="C267" s="2"/>
    </row>
    <row r="268" spans="3:3" s="1" customFormat="1" x14ac:dyDescent="0.3">
      <c r="C268" s="2"/>
    </row>
    <row r="269" spans="3:3" s="1" customFormat="1" x14ac:dyDescent="0.3">
      <c r="C269" s="2"/>
    </row>
    <row r="270" spans="3:3" s="1" customFormat="1" x14ac:dyDescent="0.3">
      <c r="C270" s="2"/>
    </row>
    <row r="271" spans="3:3" s="1" customFormat="1" x14ac:dyDescent="0.3">
      <c r="C271" s="2"/>
    </row>
    <row r="272" spans="3:3" s="1" customFormat="1" x14ac:dyDescent="0.3">
      <c r="C272" s="2"/>
    </row>
    <row r="273" spans="3:3" s="1" customFormat="1" x14ac:dyDescent="0.3">
      <c r="C273" s="2"/>
    </row>
    <row r="274" spans="3:3" s="1" customFormat="1" x14ac:dyDescent="0.3">
      <c r="C274" s="2"/>
    </row>
    <row r="275" spans="3:3" s="1" customFormat="1" x14ac:dyDescent="0.3">
      <c r="C275" s="2"/>
    </row>
    <row r="276" spans="3:3" s="1" customFormat="1" x14ac:dyDescent="0.3">
      <c r="C276" s="2"/>
    </row>
    <row r="277" spans="3:3" s="1" customFormat="1" x14ac:dyDescent="0.3">
      <c r="C277" s="2"/>
    </row>
    <row r="278" spans="3:3" s="1" customFormat="1" x14ac:dyDescent="0.3">
      <c r="C278" s="2"/>
    </row>
    <row r="279" spans="3:3" s="1" customFormat="1" x14ac:dyDescent="0.3">
      <c r="C279" s="2"/>
    </row>
    <row r="280" spans="3:3" s="1" customFormat="1" x14ac:dyDescent="0.3">
      <c r="C280" s="2"/>
    </row>
    <row r="281" spans="3:3" s="1" customFormat="1" x14ac:dyDescent="0.3">
      <c r="C281" s="2"/>
    </row>
    <row r="282" spans="3:3" s="1" customFormat="1" x14ac:dyDescent="0.3">
      <c r="C282" s="2"/>
    </row>
    <row r="283" spans="3:3" s="1" customFormat="1" x14ac:dyDescent="0.3">
      <c r="C283" s="2"/>
    </row>
    <row r="284" spans="3:3" s="1" customFormat="1" x14ac:dyDescent="0.3">
      <c r="C284" s="2"/>
    </row>
    <row r="285" spans="3:3" s="1" customFormat="1" x14ac:dyDescent="0.3">
      <c r="C285" s="2"/>
    </row>
    <row r="286" spans="3:3" s="1" customFormat="1" x14ac:dyDescent="0.3">
      <c r="C286" s="2"/>
    </row>
    <row r="287" spans="3:3" s="1" customFormat="1" x14ac:dyDescent="0.3">
      <c r="C287" s="2"/>
    </row>
    <row r="288" spans="3:3" s="1" customFormat="1" x14ac:dyDescent="0.3">
      <c r="C288" s="2"/>
    </row>
    <row r="289" spans="3:3" s="1" customFormat="1" x14ac:dyDescent="0.3">
      <c r="C289" s="2"/>
    </row>
    <row r="290" spans="3:3" s="1" customFormat="1" x14ac:dyDescent="0.3">
      <c r="C290" s="2"/>
    </row>
    <row r="291" spans="3:3" s="1" customFormat="1" x14ac:dyDescent="0.3">
      <c r="C291" s="2"/>
    </row>
    <row r="292" spans="3:3" s="1" customFormat="1" x14ac:dyDescent="0.3">
      <c r="C292" s="2"/>
    </row>
    <row r="293" spans="3:3" s="1" customFormat="1" x14ac:dyDescent="0.3">
      <c r="C293" s="2"/>
    </row>
    <row r="294" spans="3:3" s="1" customFormat="1" x14ac:dyDescent="0.3">
      <c r="C294" s="2"/>
    </row>
    <row r="295" spans="3:3" s="1" customFormat="1" x14ac:dyDescent="0.3">
      <c r="C295" s="2"/>
    </row>
    <row r="296" spans="3:3" s="1" customFormat="1" x14ac:dyDescent="0.3">
      <c r="C296" s="2"/>
    </row>
    <row r="297" spans="3:3" s="1" customFormat="1" x14ac:dyDescent="0.3">
      <c r="C297" s="2"/>
    </row>
    <row r="298" spans="3:3" s="1" customFormat="1" x14ac:dyDescent="0.3">
      <c r="C298" s="2"/>
    </row>
    <row r="299" spans="3:3" s="1" customFormat="1" x14ac:dyDescent="0.3">
      <c r="C299" s="2"/>
    </row>
    <row r="300" spans="3:3" s="1" customFormat="1" x14ac:dyDescent="0.3">
      <c r="C300" s="2"/>
    </row>
    <row r="301" spans="3:3" s="1" customFormat="1" x14ac:dyDescent="0.3">
      <c r="C301" s="2"/>
    </row>
    <row r="302" spans="3:3" s="1" customFormat="1" x14ac:dyDescent="0.3">
      <c r="C302" s="2"/>
    </row>
    <row r="303" spans="3:3" s="1" customFormat="1" x14ac:dyDescent="0.3">
      <c r="C303" s="2"/>
    </row>
    <row r="304" spans="3:3" s="1" customFormat="1" x14ac:dyDescent="0.3">
      <c r="C304" s="2"/>
    </row>
    <row r="305" spans="3:3" s="1" customFormat="1" x14ac:dyDescent="0.3">
      <c r="C305" s="2"/>
    </row>
    <row r="306" spans="3:3" s="1" customFormat="1" x14ac:dyDescent="0.3">
      <c r="C306" s="2"/>
    </row>
    <row r="307" spans="3:3" s="1" customFormat="1" x14ac:dyDescent="0.3">
      <c r="C307" s="2"/>
    </row>
    <row r="308" spans="3:3" s="1" customFormat="1" x14ac:dyDescent="0.3">
      <c r="C308" s="2"/>
    </row>
    <row r="309" spans="3:3" s="1" customFormat="1" x14ac:dyDescent="0.3">
      <c r="C309" s="2"/>
    </row>
    <row r="310" spans="3:3" s="1" customFormat="1" x14ac:dyDescent="0.3">
      <c r="C310" s="2"/>
    </row>
    <row r="311" spans="3:3" s="1" customFormat="1" x14ac:dyDescent="0.3">
      <c r="C311" s="2"/>
    </row>
    <row r="312" spans="3:3" s="1" customFormat="1" x14ac:dyDescent="0.3">
      <c r="C312" s="2"/>
    </row>
    <row r="313" spans="3:3" s="1" customFormat="1" x14ac:dyDescent="0.3">
      <c r="C313" s="2"/>
    </row>
    <row r="314" spans="3:3" s="1" customFormat="1" x14ac:dyDescent="0.3">
      <c r="C314" s="2"/>
    </row>
    <row r="315" spans="3:3" s="1" customFormat="1" x14ac:dyDescent="0.3">
      <c r="C315" s="2"/>
    </row>
    <row r="316" spans="3:3" s="1" customFormat="1" x14ac:dyDescent="0.3">
      <c r="C316" s="2"/>
    </row>
    <row r="317" spans="3:3" s="1" customFormat="1" x14ac:dyDescent="0.3">
      <c r="C317" s="2"/>
    </row>
    <row r="318" spans="3:3" s="1" customFormat="1" x14ac:dyDescent="0.3">
      <c r="C318" s="2"/>
    </row>
    <row r="319" spans="3:3" s="1" customFormat="1" x14ac:dyDescent="0.3">
      <c r="C319" s="2"/>
    </row>
    <row r="320" spans="3:3" s="1" customFormat="1" x14ac:dyDescent="0.3">
      <c r="C320" s="2"/>
    </row>
    <row r="321" spans="3:3" s="1" customFormat="1" x14ac:dyDescent="0.3">
      <c r="C321" s="2"/>
    </row>
    <row r="322" spans="3:3" s="1" customFormat="1" x14ac:dyDescent="0.3">
      <c r="C322" s="2"/>
    </row>
    <row r="323" spans="3:3" s="1" customFormat="1" x14ac:dyDescent="0.3">
      <c r="C323" s="2"/>
    </row>
    <row r="324" spans="3:3" s="1" customFormat="1" x14ac:dyDescent="0.3">
      <c r="C324" s="2"/>
    </row>
    <row r="325" spans="3:3" s="1" customFormat="1" x14ac:dyDescent="0.3">
      <c r="C325" s="2"/>
    </row>
    <row r="326" spans="3:3" s="1" customFormat="1" x14ac:dyDescent="0.3">
      <c r="C326" s="2"/>
    </row>
    <row r="327" spans="3:3" s="1" customFormat="1" x14ac:dyDescent="0.3">
      <c r="C327" s="2"/>
    </row>
    <row r="328" spans="3:3" s="1" customFormat="1" x14ac:dyDescent="0.3">
      <c r="C328" s="2"/>
    </row>
    <row r="329" spans="3:3" s="1" customFormat="1" x14ac:dyDescent="0.3">
      <c r="C329" s="2"/>
    </row>
    <row r="330" spans="3:3" s="1" customFormat="1" x14ac:dyDescent="0.3">
      <c r="C330" s="2"/>
    </row>
    <row r="331" spans="3:3" s="1" customFormat="1" x14ac:dyDescent="0.3">
      <c r="C331" s="2"/>
    </row>
    <row r="332" spans="3:3" s="1" customFormat="1" x14ac:dyDescent="0.3">
      <c r="C332" s="2"/>
    </row>
    <row r="333" spans="3:3" s="1" customFormat="1" x14ac:dyDescent="0.3">
      <c r="C333" s="2"/>
    </row>
    <row r="334" spans="3:3" s="1" customFormat="1" x14ac:dyDescent="0.3">
      <c r="C334" s="2"/>
    </row>
    <row r="335" spans="3:3" s="1" customFormat="1" x14ac:dyDescent="0.3">
      <c r="C335" s="2"/>
    </row>
    <row r="336" spans="3:3" s="1" customFormat="1" x14ac:dyDescent="0.3">
      <c r="C336" s="2"/>
    </row>
    <row r="337" spans="3:3" s="1" customFormat="1" x14ac:dyDescent="0.3">
      <c r="C337" s="2"/>
    </row>
    <row r="338" spans="3:3" s="1" customFormat="1" x14ac:dyDescent="0.3">
      <c r="C338" s="2"/>
    </row>
    <row r="339" spans="3:3" s="1" customFormat="1" x14ac:dyDescent="0.3">
      <c r="C339" s="2"/>
    </row>
    <row r="340" spans="3:3" s="1" customFormat="1" x14ac:dyDescent="0.3">
      <c r="C340" s="2"/>
    </row>
    <row r="341" spans="3:3" s="1" customFormat="1" x14ac:dyDescent="0.3">
      <c r="C341" s="2"/>
    </row>
    <row r="342" spans="3:3" s="1" customFormat="1" x14ac:dyDescent="0.3">
      <c r="C342" s="2"/>
    </row>
    <row r="343" spans="3:3" s="1" customFormat="1" x14ac:dyDescent="0.3">
      <c r="C343" s="2"/>
    </row>
    <row r="344" spans="3:3" s="1" customFormat="1" x14ac:dyDescent="0.3">
      <c r="C344" s="2"/>
    </row>
    <row r="345" spans="3:3" s="1" customFormat="1" x14ac:dyDescent="0.3">
      <c r="C345" s="2"/>
    </row>
    <row r="346" spans="3:3" s="1" customFormat="1" x14ac:dyDescent="0.3">
      <c r="C346" s="2"/>
    </row>
    <row r="347" spans="3:3" s="1" customFormat="1" x14ac:dyDescent="0.3">
      <c r="C347" s="2"/>
    </row>
    <row r="348" spans="3:3" s="1" customFormat="1" x14ac:dyDescent="0.3">
      <c r="C348" s="2"/>
    </row>
    <row r="349" spans="3:3" s="1" customFormat="1" x14ac:dyDescent="0.3">
      <c r="C349" s="2"/>
    </row>
    <row r="350" spans="3:3" s="1" customFormat="1" x14ac:dyDescent="0.3">
      <c r="C350" s="2"/>
    </row>
    <row r="351" spans="3:3" s="1" customFormat="1" x14ac:dyDescent="0.3">
      <c r="C351" s="2"/>
    </row>
    <row r="352" spans="3:3" s="1" customFormat="1" x14ac:dyDescent="0.3">
      <c r="C352" s="2"/>
    </row>
    <row r="353" spans="3:3" s="1" customFormat="1" x14ac:dyDescent="0.3">
      <c r="C353" s="2"/>
    </row>
    <row r="354" spans="3:3" s="1" customFormat="1" x14ac:dyDescent="0.3">
      <c r="C354" s="2"/>
    </row>
    <row r="355" spans="3:3" s="1" customFormat="1" x14ac:dyDescent="0.3">
      <c r="C355" s="2"/>
    </row>
    <row r="356" spans="3:3" s="1" customFormat="1" x14ac:dyDescent="0.3">
      <c r="C356" s="2"/>
    </row>
    <row r="357" spans="3:3" s="1" customFormat="1" x14ac:dyDescent="0.3">
      <c r="C357" s="2"/>
    </row>
    <row r="358" spans="3:3" s="1" customFormat="1" x14ac:dyDescent="0.3">
      <c r="C358" s="2"/>
    </row>
    <row r="359" spans="3:3" s="1" customFormat="1" x14ac:dyDescent="0.3">
      <c r="C359" s="2"/>
    </row>
    <row r="360" spans="3:3" s="1" customFormat="1" x14ac:dyDescent="0.3">
      <c r="C360" s="2"/>
    </row>
    <row r="361" spans="3:3" s="1" customFormat="1" x14ac:dyDescent="0.3">
      <c r="C361" s="2"/>
    </row>
  </sheetData>
  <sheetProtection algorithmName="SHA-512" hashValue="rkKckEOLX0syite9Tn9FX7m+hQpcHPhm8x58UjOMmVhENwI1BSs0+pjEIZyzwG/vqoz4FX2czXpXANKKL0kbuA==" saltValue="uSJEC+GbsoaslrMhh7404w==" spinCount="100000" sheet="1" objects="1" scenarios="1" selectLockedCells="1"/>
  <mergeCells count="2">
    <mergeCell ref="D2:K2"/>
    <mergeCell ref="D3:K4"/>
  </mergeCells>
  <hyperlinks>
    <hyperlink ref="D46" r:id="rId1" xr:uid="{2D990D7B-C6DC-4B47-8A09-018B254B70BF}"/>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62"/>
  <sheetViews>
    <sheetView zoomScaleNormal="100" workbookViewId="0">
      <selection activeCell="E15" sqref="E15"/>
    </sheetView>
  </sheetViews>
  <sheetFormatPr baseColWidth="10" defaultColWidth="11.44140625" defaultRowHeight="14.4" x14ac:dyDescent="0.3"/>
  <cols>
    <col min="1" max="1" width="3.5546875" customWidth="1"/>
    <col min="2" max="2" width="1.109375" customWidth="1"/>
    <col min="3" max="3" width="1.33203125" customWidth="1"/>
    <col min="6" max="6" width="89.6640625" customWidth="1"/>
  </cols>
  <sheetData>
    <row r="1" spans="1:33" x14ac:dyDescent="0.3">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3"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3" x14ac:dyDescent="0.3">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x14ac:dyDescent="0.3">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3" x14ac:dyDescent="0.3">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row>
    <row r="7" spans="1:33" x14ac:dyDescent="0.3">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row>
    <row r="8" spans="1:33" x14ac:dyDescent="0.3">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row>
    <row r="9" spans="1:33" x14ac:dyDescent="0.3">
      <c r="A9" s="1"/>
      <c r="B9" s="3"/>
      <c r="C9" s="2"/>
      <c r="D9" s="5"/>
      <c r="E9" s="5"/>
      <c r="F9" s="2"/>
      <c r="G9" s="2"/>
      <c r="H9" s="1"/>
      <c r="I9" s="1"/>
      <c r="J9" s="1"/>
      <c r="K9" s="1"/>
      <c r="L9" s="1"/>
      <c r="M9" s="1"/>
      <c r="N9" s="1"/>
      <c r="O9" s="1"/>
      <c r="P9" s="1"/>
      <c r="Q9" s="1"/>
      <c r="R9" s="1"/>
      <c r="S9" s="1"/>
      <c r="T9" s="1"/>
      <c r="U9" s="1"/>
      <c r="V9" s="1"/>
      <c r="W9" s="1"/>
      <c r="X9" s="1"/>
      <c r="Y9" s="1"/>
      <c r="Z9" s="1"/>
      <c r="AA9" s="1"/>
      <c r="AB9" s="1"/>
      <c r="AC9" s="1"/>
      <c r="AD9" s="1"/>
      <c r="AE9" s="1"/>
      <c r="AF9" s="1"/>
      <c r="AG9" s="1"/>
    </row>
    <row r="10" spans="1:33" x14ac:dyDescent="0.3">
      <c r="A10" s="1"/>
      <c r="B10" s="3"/>
      <c r="C10" s="2"/>
      <c r="D10" s="27" t="s">
        <v>94</v>
      </c>
      <c r="E10" s="27" t="s">
        <v>95</v>
      </c>
      <c r="F10" s="27" t="s">
        <v>96</v>
      </c>
      <c r="G10" s="2"/>
      <c r="H10" s="1"/>
      <c r="I10" s="1"/>
      <c r="J10" s="1"/>
      <c r="K10" s="1"/>
      <c r="L10" s="1"/>
      <c r="M10" s="1"/>
      <c r="N10" s="1"/>
      <c r="O10" s="1"/>
      <c r="P10" s="1"/>
      <c r="Q10" s="1"/>
      <c r="R10" s="1"/>
      <c r="S10" s="1"/>
      <c r="T10" s="1"/>
      <c r="U10" s="1"/>
      <c r="V10" s="1"/>
      <c r="W10" s="1"/>
      <c r="X10" s="1"/>
      <c r="Y10" s="1"/>
      <c r="Z10" s="1"/>
      <c r="AA10" s="1"/>
      <c r="AB10" s="1"/>
      <c r="AC10" s="1"/>
      <c r="AD10" s="1"/>
      <c r="AE10" s="1"/>
      <c r="AF10" s="1"/>
      <c r="AG10" s="1"/>
    </row>
    <row r="11" spans="1:33" x14ac:dyDescent="0.3">
      <c r="A11" s="1"/>
      <c r="B11" s="3"/>
      <c r="C11" s="2"/>
      <c r="D11" s="19" t="s">
        <v>97</v>
      </c>
      <c r="E11" s="107">
        <v>43116</v>
      </c>
      <c r="F11" s="19" t="s">
        <v>98</v>
      </c>
      <c r="G11" s="2"/>
      <c r="H11" s="1"/>
      <c r="I11" s="1"/>
      <c r="J11" s="1"/>
      <c r="K11" s="1"/>
      <c r="L11" s="1"/>
      <c r="M11" s="1"/>
      <c r="N11" s="1"/>
      <c r="O11" s="1"/>
      <c r="P11" s="1"/>
      <c r="Q11" s="1"/>
      <c r="R11" s="1"/>
      <c r="S11" s="1"/>
      <c r="T11" s="1"/>
      <c r="U11" s="1"/>
      <c r="V11" s="1"/>
      <c r="W11" s="1"/>
      <c r="X11" s="1"/>
      <c r="Y11" s="1"/>
      <c r="Z11" s="1"/>
      <c r="AA11" s="1"/>
      <c r="AB11" s="1"/>
      <c r="AC11" s="1"/>
      <c r="AD11" s="1"/>
      <c r="AE11" s="1"/>
      <c r="AF11" s="1"/>
      <c r="AG11" s="1"/>
    </row>
    <row r="12" spans="1:33" ht="30.6" customHeight="1" x14ac:dyDescent="0.3">
      <c r="A12" s="1"/>
      <c r="B12" s="3"/>
      <c r="C12" s="2"/>
      <c r="D12" s="19" t="s">
        <v>99</v>
      </c>
      <c r="E12" s="107">
        <v>43193</v>
      </c>
      <c r="F12" s="108" t="s">
        <v>100</v>
      </c>
      <c r="G12" s="2"/>
      <c r="H12" s="1"/>
      <c r="I12" s="1"/>
      <c r="J12" s="1"/>
      <c r="K12" s="1"/>
      <c r="L12" s="1"/>
      <c r="M12" s="1"/>
      <c r="N12" s="1"/>
      <c r="O12" s="1"/>
      <c r="P12" s="1"/>
      <c r="Q12" s="1"/>
      <c r="R12" s="1"/>
      <c r="S12" s="1"/>
      <c r="T12" s="1"/>
      <c r="U12" s="1"/>
      <c r="V12" s="1"/>
      <c r="W12" s="1"/>
      <c r="X12" s="1"/>
      <c r="Y12" s="1"/>
      <c r="Z12" s="1"/>
      <c r="AA12" s="1"/>
      <c r="AB12" s="1"/>
      <c r="AC12" s="1"/>
      <c r="AD12" s="1"/>
      <c r="AE12" s="1"/>
      <c r="AF12" s="1"/>
      <c r="AG12" s="1"/>
    </row>
    <row r="13" spans="1:33" ht="28.8" x14ac:dyDescent="0.3">
      <c r="A13" s="1"/>
      <c r="B13" s="3"/>
      <c r="C13" s="2"/>
      <c r="D13" s="108" t="s">
        <v>101</v>
      </c>
      <c r="E13" s="107">
        <v>43535</v>
      </c>
      <c r="F13" s="108" t="s">
        <v>102</v>
      </c>
      <c r="G13" s="2"/>
      <c r="H13" s="1"/>
      <c r="I13" s="1"/>
      <c r="J13" s="1"/>
      <c r="K13" s="1"/>
      <c r="L13" s="1"/>
      <c r="M13" s="1"/>
      <c r="N13" s="1"/>
      <c r="O13" s="1"/>
      <c r="P13" s="1"/>
      <c r="Q13" s="1"/>
      <c r="R13" s="1"/>
      <c r="S13" s="1"/>
      <c r="T13" s="1"/>
      <c r="U13" s="1"/>
      <c r="V13" s="1"/>
      <c r="W13" s="1"/>
      <c r="X13" s="1"/>
      <c r="Y13" s="1"/>
      <c r="Z13" s="1"/>
      <c r="AA13" s="1"/>
      <c r="AB13" s="1"/>
      <c r="AC13" s="1"/>
      <c r="AD13" s="1"/>
      <c r="AE13" s="1"/>
      <c r="AF13" s="1"/>
      <c r="AG13" s="1"/>
    </row>
    <row r="14" spans="1:33" ht="28.8" x14ac:dyDescent="0.3">
      <c r="A14" s="1"/>
      <c r="B14" s="3"/>
      <c r="C14" s="2"/>
      <c r="D14" s="108" t="s">
        <v>101</v>
      </c>
      <c r="E14" s="107">
        <v>43900</v>
      </c>
      <c r="F14" s="108" t="s">
        <v>103</v>
      </c>
      <c r="G14" s="2"/>
      <c r="H14" s="1"/>
      <c r="I14" s="1"/>
      <c r="J14" s="1"/>
      <c r="K14" s="1"/>
      <c r="L14" s="1"/>
      <c r="M14" s="1"/>
      <c r="N14" s="1"/>
      <c r="O14" s="1"/>
      <c r="P14" s="1"/>
      <c r="Q14" s="1"/>
      <c r="R14" s="1"/>
      <c r="S14" s="1"/>
      <c r="T14" s="1"/>
      <c r="U14" s="1"/>
      <c r="V14" s="1"/>
      <c r="W14" s="1"/>
      <c r="X14" s="1"/>
      <c r="Y14" s="1"/>
      <c r="Z14" s="1"/>
      <c r="AA14" s="1"/>
      <c r="AB14" s="1"/>
      <c r="AC14" s="1"/>
      <c r="AD14" s="1"/>
      <c r="AE14" s="1"/>
      <c r="AF14" s="1"/>
      <c r="AG14" s="1"/>
    </row>
    <row r="15" spans="1:33" ht="28.8" x14ac:dyDescent="0.3">
      <c r="A15" s="1"/>
      <c r="B15" s="3"/>
      <c r="C15" s="2"/>
      <c r="D15" s="108" t="s">
        <v>101</v>
      </c>
      <c r="E15" s="107">
        <v>44011</v>
      </c>
      <c r="F15" s="19" t="s">
        <v>219</v>
      </c>
      <c r="G15" s="2"/>
      <c r="H15" s="1"/>
      <c r="I15" s="1"/>
      <c r="J15" s="1"/>
      <c r="K15" s="1"/>
      <c r="L15" s="1"/>
      <c r="M15" s="1"/>
      <c r="N15" s="1"/>
      <c r="O15" s="1"/>
      <c r="P15" s="1"/>
      <c r="Q15" s="1"/>
      <c r="R15" s="1"/>
      <c r="S15" s="1"/>
      <c r="T15" s="1"/>
      <c r="U15" s="1"/>
      <c r="V15" s="1"/>
      <c r="W15" s="1"/>
      <c r="X15" s="1"/>
      <c r="Y15" s="1"/>
      <c r="Z15" s="1"/>
      <c r="AA15" s="1"/>
      <c r="AB15" s="1"/>
      <c r="AC15" s="1"/>
      <c r="AD15" s="1"/>
      <c r="AE15" s="1"/>
      <c r="AF15" s="1"/>
      <c r="AG15" s="1"/>
    </row>
    <row r="16" spans="1:33" x14ac:dyDescent="0.3">
      <c r="A16" s="1"/>
      <c r="B16" s="3"/>
      <c r="C16" s="2"/>
      <c r="D16" s="19"/>
      <c r="E16" s="19"/>
      <c r="F16" s="19"/>
      <c r="G16" s="2"/>
      <c r="H16" s="1"/>
      <c r="I16" s="1"/>
      <c r="J16" s="1"/>
      <c r="K16" s="1"/>
      <c r="L16" s="1"/>
      <c r="M16" s="1"/>
      <c r="N16" s="1"/>
      <c r="O16" s="1"/>
      <c r="P16" s="1"/>
      <c r="Q16" s="1"/>
      <c r="R16" s="1"/>
      <c r="S16" s="1"/>
      <c r="T16" s="1"/>
      <c r="U16" s="1"/>
      <c r="V16" s="1"/>
      <c r="W16" s="1"/>
      <c r="X16" s="1"/>
      <c r="Y16" s="1"/>
      <c r="Z16" s="1"/>
      <c r="AA16" s="1"/>
      <c r="AB16" s="1"/>
      <c r="AC16" s="1"/>
      <c r="AD16" s="1"/>
      <c r="AE16" s="1"/>
      <c r="AF16" s="1"/>
      <c r="AG16" s="1"/>
    </row>
    <row r="17" spans="1:33" x14ac:dyDescent="0.3">
      <c r="A17" s="1"/>
      <c r="B17" s="3"/>
      <c r="C17" s="2"/>
      <c r="D17" s="19"/>
      <c r="E17" s="19"/>
      <c r="F17" s="19"/>
      <c r="G17" s="2"/>
      <c r="H17" s="1"/>
      <c r="I17" s="1"/>
      <c r="J17" s="1"/>
      <c r="K17" s="1"/>
      <c r="L17" s="1"/>
      <c r="M17" s="1"/>
      <c r="N17" s="1"/>
      <c r="O17" s="1"/>
      <c r="P17" s="1"/>
      <c r="Q17" s="1"/>
      <c r="R17" s="1"/>
      <c r="S17" s="1"/>
      <c r="T17" s="1"/>
      <c r="U17" s="1"/>
      <c r="V17" s="1"/>
      <c r="W17" s="1"/>
      <c r="X17" s="1"/>
      <c r="Y17" s="1"/>
      <c r="Z17" s="1"/>
      <c r="AA17" s="1"/>
      <c r="AB17" s="1"/>
      <c r="AC17" s="1"/>
      <c r="AD17" s="1"/>
      <c r="AE17" s="1"/>
      <c r="AF17" s="1"/>
      <c r="AG17" s="1"/>
    </row>
    <row r="18" spans="1:33" x14ac:dyDescent="0.3">
      <c r="A18" s="1"/>
      <c r="B18" s="3"/>
      <c r="C18" s="2"/>
      <c r="D18" s="19"/>
      <c r="E18" s="19"/>
      <c r="F18" s="19"/>
      <c r="G18" s="2"/>
      <c r="H18" s="1"/>
      <c r="I18" s="1"/>
      <c r="J18" s="1"/>
      <c r="K18" s="1"/>
      <c r="L18" s="1"/>
      <c r="M18" s="1"/>
      <c r="N18" s="1"/>
      <c r="O18" s="1"/>
      <c r="P18" s="1"/>
      <c r="Q18" s="1"/>
      <c r="R18" s="1"/>
      <c r="S18" s="1"/>
      <c r="T18" s="1"/>
      <c r="U18" s="1"/>
      <c r="V18" s="1"/>
      <c r="W18" s="1"/>
      <c r="X18" s="1"/>
      <c r="Y18" s="1"/>
      <c r="Z18" s="1"/>
      <c r="AA18" s="1"/>
      <c r="AB18" s="1"/>
      <c r="AC18" s="1"/>
      <c r="AD18" s="1"/>
      <c r="AE18" s="1"/>
      <c r="AF18" s="1"/>
      <c r="AG18" s="1"/>
    </row>
    <row r="19" spans="1:33" x14ac:dyDescent="0.3">
      <c r="A19" s="1"/>
      <c r="B19" s="3"/>
      <c r="C19" s="2"/>
      <c r="D19" s="19"/>
      <c r="E19" s="19"/>
      <c r="F19" s="19"/>
      <c r="G19" s="2"/>
      <c r="H19" s="1"/>
      <c r="I19" s="1"/>
      <c r="J19" s="1"/>
      <c r="K19" s="1"/>
      <c r="L19" s="1"/>
      <c r="M19" s="1"/>
      <c r="N19" s="1"/>
      <c r="O19" s="1"/>
      <c r="P19" s="1"/>
      <c r="Q19" s="1"/>
      <c r="R19" s="1"/>
      <c r="S19" s="1"/>
      <c r="T19" s="1"/>
      <c r="U19" s="1"/>
      <c r="V19" s="1"/>
      <c r="W19" s="1"/>
      <c r="X19" s="1"/>
      <c r="Y19" s="1"/>
      <c r="Z19" s="1"/>
      <c r="AA19" s="1"/>
      <c r="AB19" s="1"/>
      <c r="AC19" s="1"/>
      <c r="AD19" s="1"/>
      <c r="AE19" s="1"/>
      <c r="AF19" s="1"/>
      <c r="AG19" s="1"/>
    </row>
    <row r="20" spans="1:33" x14ac:dyDescent="0.3">
      <c r="A20" s="1"/>
      <c r="B20" s="3"/>
      <c r="C20" s="2"/>
      <c r="D20" s="19"/>
      <c r="E20" s="19"/>
      <c r="F20" s="19"/>
      <c r="G20" s="2"/>
      <c r="H20" s="1"/>
      <c r="I20" s="1"/>
      <c r="J20" s="1"/>
      <c r="K20" s="1"/>
      <c r="L20" s="1"/>
      <c r="M20" s="1"/>
      <c r="N20" s="1"/>
      <c r="O20" s="1"/>
      <c r="P20" s="1"/>
      <c r="Q20" s="1"/>
      <c r="R20" s="1"/>
      <c r="S20" s="1"/>
      <c r="T20" s="1"/>
      <c r="U20" s="1"/>
      <c r="V20" s="1"/>
      <c r="W20" s="1"/>
      <c r="X20" s="1"/>
      <c r="Y20" s="1"/>
      <c r="Z20" s="1"/>
      <c r="AA20" s="1"/>
      <c r="AB20" s="1"/>
      <c r="AC20" s="1"/>
      <c r="AD20" s="1"/>
      <c r="AE20" s="1"/>
      <c r="AF20" s="1"/>
      <c r="AG20" s="1"/>
    </row>
    <row r="21" spans="1:33" x14ac:dyDescent="0.3">
      <c r="A21" s="1"/>
      <c r="B21" s="3"/>
      <c r="C21" s="2"/>
      <c r="D21" s="19"/>
      <c r="E21" s="19"/>
      <c r="F21" s="19"/>
      <c r="G21" s="2"/>
      <c r="H21" s="1"/>
      <c r="I21" s="1"/>
      <c r="J21" s="1"/>
      <c r="K21" s="1"/>
      <c r="L21" s="1"/>
      <c r="M21" s="1"/>
      <c r="N21" s="1"/>
      <c r="O21" s="1"/>
      <c r="P21" s="1"/>
      <c r="Q21" s="1"/>
      <c r="R21" s="1"/>
      <c r="S21" s="1"/>
      <c r="T21" s="1"/>
      <c r="U21" s="1"/>
      <c r="V21" s="1"/>
      <c r="W21" s="1"/>
      <c r="X21" s="1"/>
      <c r="Y21" s="1"/>
      <c r="Z21" s="1"/>
      <c r="AA21" s="1"/>
      <c r="AB21" s="1"/>
      <c r="AC21" s="1"/>
      <c r="AD21" s="1"/>
      <c r="AE21" s="1"/>
      <c r="AF21" s="1"/>
      <c r="AG21" s="1"/>
    </row>
    <row r="22" spans="1:33" x14ac:dyDescent="0.3">
      <c r="A22" s="1"/>
      <c r="B22" s="3"/>
      <c r="C22" s="2"/>
      <c r="D22" s="19"/>
      <c r="E22" s="19"/>
      <c r="F22" s="19"/>
      <c r="G22" s="2"/>
      <c r="H22" s="1"/>
      <c r="I22" s="1"/>
      <c r="J22" s="1"/>
      <c r="K22" s="1"/>
      <c r="L22" s="1"/>
      <c r="M22" s="1"/>
      <c r="N22" s="1"/>
      <c r="O22" s="1"/>
      <c r="P22" s="1"/>
      <c r="Q22" s="1"/>
      <c r="R22" s="1"/>
      <c r="S22" s="1"/>
      <c r="T22" s="1"/>
      <c r="U22" s="1"/>
      <c r="V22" s="1"/>
      <c r="W22" s="1"/>
      <c r="X22" s="1"/>
      <c r="Y22" s="1"/>
      <c r="Z22" s="1"/>
      <c r="AA22" s="1"/>
      <c r="AB22" s="1"/>
      <c r="AC22" s="1"/>
      <c r="AD22" s="1"/>
      <c r="AE22" s="1"/>
      <c r="AF22" s="1"/>
      <c r="AG22" s="1"/>
    </row>
    <row r="23" spans="1:33" x14ac:dyDescent="0.3">
      <c r="A23" s="1"/>
      <c r="B23" s="3"/>
      <c r="C23" s="2"/>
      <c r="D23" s="19"/>
      <c r="E23" s="19"/>
      <c r="F23" s="19"/>
      <c r="G23" s="2"/>
      <c r="H23" s="1"/>
      <c r="I23" s="1"/>
      <c r="J23" s="1"/>
      <c r="K23" s="1"/>
      <c r="L23" s="1"/>
      <c r="M23" s="1"/>
      <c r="N23" s="1"/>
      <c r="O23" s="1"/>
      <c r="P23" s="1"/>
      <c r="Q23" s="1"/>
      <c r="R23" s="1"/>
      <c r="S23" s="1"/>
      <c r="T23" s="1"/>
      <c r="U23" s="1"/>
      <c r="V23" s="1"/>
      <c r="W23" s="1"/>
      <c r="X23" s="1"/>
      <c r="Y23" s="1"/>
      <c r="Z23" s="1"/>
      <c r="AA23" s="1"/>
      <c r="AB23" s="1"/>
      <c r="AC23" s="1"/>
      <c r="AD23" s="1"/>
      <c r="AE23" s="1"/>
      <c r="AF23" s="1"/>
      <c r="AG23" s="1"/>
    </row>
    <row r="24" spans="1:33" x14ac:dyDescent="0.3">
      <c r="A24" s="1"/>
      <c r="B24" s="3"/>
      <c r="C24" s="2"/>
      <c r="D24" s="19"/>
      <c r="E24" s="19"/>
      <c r="F24" s="19"/>
      <c r="G24" s="2"/>
      <c r="H24" s="1"/>
      <c r="I24" s="1"/>
      <c r="J24" s="1"/>
      <c r="K24" s="1"/>
      <c r="L24" s="1"/>
      <c r="M24" s="1"/>
      <c r="N24" s="1"/>
      <c r="O24" s="1"/>
      <c r="P24" s="1"/>
      <c r="Q24" s="1"/>
      <c r="R24" s="1"/>
      <c r="S24" s="1"/>
      <c r="T24" s="1"/>
      <c r="U24" s="1"/>
      <c r="V24" s="1"/>
      <c r="W24" s="1"/>
      <c r="X24" s="1"/>
      <c r="Y24" s="1"/>
      <c r="Z24" s="1"/>
      <c r="AA24" s="1"/>
      <c r="AB24" s="1"/>
      <c r="AC24" s="1"/>
      <c r="AD24" s="1"/>
      <c r="AE24" s="1"/>
      <c r="AF24" s="1"/>
      <c r="AG24" s="1"/>
    </row>
    <row r="25" spans="1:33" x14ac:dyDescent="0.3">
      <c r="A25" s="1"/>
      <c r="B25" s="3"/>
      <c r="C25" s="2"/>
      <c r="D25" s="19"/>
      <c r="E25" s="19"/>
      <c r="F25" s="19"/>
      <c r="G25" s="2"/>
      <c r="H25" s="1"/>
      <c r="I25" s="1"/>
      <c r="J25" s="1"/>
      <c r="K25" s="1"/>
      <c r="L25" s="1"/>
      <c r="M25" s="1"/>
      <c r="N25" s="1"/>
      <c r="O25" s="1"/>
      <c r="P25" s="1"/>
      <c r="Q25" s="1"/>
      <c r="R25" s="1"/>
      <c r="S25" s="1"/>
      <c r="T25" s="1"/>
      <c r="U25" s="1"/>
      <c r="V25" s="1"/>
      <c r="W25" s="1"/>
      <c r="X25" s="1"/>
      <c r="Y25" s="1"/>
      <c r="Z25" s="1"/>
      <c r="AA25" s="1"/>
      <c r="AB25" s="1"/>
      <c r="AC25" s="1"/>
      <c r="AD25" s="1"/>
      <c r="AE25" s="1"/>
      <c r="AF25" s="1"/>
      <c r="AG25" s="1"/>
    </row>
    <row r="26" spans="1:33" x14ac:dyDescent="0.3">
      <c r="A26" s="1"/>
      <c r="B26" s="3"/>
      <c r="C26" s="2"/>
      <c r="D26" s="19"/>
      <c r="E26" s="19"/>
      <c r="F26" s="19"/>
      <c r="G26" s="2"/>
      <c r="H26" s="1"/>
      <c r="I26" s="1"/>
      <c r="J26" s="1"/>
      <c r="K26" s="1"/>
      <c r="L26" s="1"/>
      <c r="M26" s="1"/>
      <c r="N26" s="1"/>
      <c r="O26" s="1"/>
      <c r="P26" s="1"/>
      <c r="Q26" s="1"/>
      <c r="R26" s="1"/>
      <c r="S26" s="1"/>
      <c r="T26" s="1"/>
      <c r="U26" s="1"/>
      <c r="V26" s="1"/>
      <c r="W26" s="1"/>
      <c r="X26" s="1"/>
      <c r="Y26" s="1"/>
      <c r="Z26" s="1"/>
      <c r="AA26" s="1"/>
      <c r="AB26" s="1"/>
      <c r="AC26" s="1"/>
      <c r="AD26" s="1"/>
      <c r="AE26" s="1"/>
      <c r="AF26" s="1"/>
      <c r="AG26" s="1"/>
    </row>
    <row r="27" spans="1:33" x14ac:dyDescent="0.3">
      <c r="A27" s="1"/>
      <c r="B27" s="3"/>
      <c r="C27" s="2"/>
      <c r="D27" s="19"/>
      <c r="E27" s="19"/>
      <c r="F27" s="19"/>
      <c r="G27" s="2"/>
      <c r="H27" s="1"/>
      <c r="I27" s="1"/>
      <c r="J27" s="1"/>
      <c r="K27" s="1"/>
      <c r="L27" s="1"/>
      <c r="M27" s="1"/>
      <c r="N27" s="1"/>
      <c r="O27" s="1"/>
      <c r="P27" s="1"/>
      <c r="Q27" s="1"/>
      <c r="R27" s="1"/>
      <c r="S27" s="1"/>
      <c r="T27" s="1"/>
      <c r="U27" s="1"/>
      <c r="V27" s="1"/>
      <c r="W27" s="1"/>
      <c r="X27" s="1"/>
      <c r="Y27" s="1"/>
      <c r="Z27" s="1"/>
      <c r="AA27" s="1"/>
      <c r="AB27" s="1"/>
      <c r="AC27" s="1"/>
      <c r="AD27" s="1"/>
      <c r="AE27" s="1"/>
      <c r="AF27" s="1"/>
      <c r="AG27" s="1"/>
    </row>
    <row r="28" spans="1:33" x14ac:dyDescent="0.3">
      <c r="A28" s="1"/>
      <c r="B28" s="3"/>
      <c r="C28" s="2"/>
      <c r="D28" s="19"/>
      <c r="E28" s="19"/>
      <c r="F28" s="19"/>
      <c r="G28" s="2"/>
      <c r="H28" s="1"/>
      <c r="I28" s="1"/>
      <c r="J28" s="1"/>
      <c r="K28" s="1"/>
      <c r="L28" s="1"/>
      <c r="M28" s="1"/>
      <c r="N28" s="1"/>
      <c r="O28" s="1"/>
      <c r="P28" s="1"/>
      <c r="Q28" s="1"/>
      <c r="R28" s="1"/>
      <c r="S28" s="1"/>
      <c r="T28" s="1"/>
      <c r="U28" s="1"/>
      <c r="V28" s="1"/>
      <c r="W28" s="1"/>
      <c r="X28" s="1"/>
      <c r="Y28" s="1"/>
      <c r="Z28" s="1"/>
      <c r="AA28" s="1"/>
      <c r="AB28" s="1"/>
      <c r="AC28" s="1"/>
      <c r="AD28" s="1"/>
      <c r="AE28" s="1"/>
      <c r="AF28" s="1"/>
      <c r="AG28" s="1"/>
    </row>
    <row r="29" spans="1:33" x14ac:dyDescent="0.3">
      <c r="A29" s="1"/>
      <c r="B29" s="3"/>
      <c r="C29" s="2"/>
      <c r="D29" s="2"/>
      <c r="E29" s="2"/>
      <c r="F29" s="2"/>
      <c r="G29" s="2"/>
      <c r="H29" s="1"/>
      <c r="I29" s="1"/>
      <c r="J29" s="1"/>
      <c r="K29" s="1"/>
      <c r="L29" s="1"/>
      <c r="M29" s="1"/>
      <c r="N29" s="1"/>
      <c r="O29" s="1"/>
      <c r="P29" s="1"/>
      <c r="Q29" s="1"/>
      <c r="R29" s="1"/>
      <c r="S29" s="1"/>
      <c r="T29" s="1"/>
      <c r="U29" s="1"/>
      <c r="V29" s="1"/>
      <c r="W29" s="1"/>
      <c r="X29" s="1"/>
      <c r="Y29" s="1"/>
      <c r="Z29" s="1"/>
      <c r="AA29" s="1"/>
      <c r="AB29" s="1"/>
      <c r="AC29" s="1"/>
      <c r="AD29" s="1"/>
      <c r="AE29" s="1"/>
      <c r="AF29" s="1"/>
      <c r="AG29" s="1"/>
    </row>
    <row r="30" spans="1:33" x14ac:dyDescent="0.3">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row>
    <row r="31" spans="1:33" x14ac:dyDescent="0.3">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row>
    <row r="32" spans="1:33" x14ac:dyDescent="0.3">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row>
    <row r="33" spans="1:33" x14ac:dyDescent="0.3">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row>
    <row r="34" spans="1:33" x14ac:dyDescent="0.3">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row>
    <row r="35" spans="1:33" x14ac:dyDescent="0.3">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row>
    <row r="36" spans="1:33" x14ac:dyDescent="0.3">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row>
    <row r="37" spans="1:33" x14ac:dyDescent="0.3">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row>
    <row r="38" spans="1:33" x14ac:dyDescent="0.3">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row>
    <row r="39" spans="1:33" x14ac:dyDescent="0.3">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row>
    <row r="40" spans="1:33"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row>
    <row r="41" spans="1:33" x14ac:dyDescent="0.3">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row>
    <row r="42" spans="1:33" x14ac:dyDescent="0.3">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row>
    <row r="43" spans="1:33"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row>
    <row r="44" spans="1:33"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row>
    <row r="45" spans="1:33"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row>
    <row r="46" spans="1:33" x14ac:dyDescent="0.3">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row>
    <row r="47" spans="1:33" x14ac:dyDescent="0.3">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row>
    <row r="48" spans="1:33"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row>
    <row r="49" spans="1:33"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row>
    <row r="50" spans="1:33"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row>
    <row r="51" spans="1:33"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row>
    <row r="52" spans="1:33"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row>
    <row r="53" spans="1:33"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row>
    <row r="54" spans="1:33"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row>
    <row r="55" spans="1:33"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row>
    <row r="56" spans="1:33"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row>
    <row r="57" spans="1:33"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row>
    <row r="58" spans="1:33"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row>
    <row r="59" spans="1:33"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row>
    <row r="60" spans="1:33"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row>
    <row r="61" spans="1:33"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row>
    <row r="62" spans="1:33"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row>
  </sheetData>
  <sheetProtection algorithmName="SHA-512" hashValue="O60nZPS9YGjGGFcbSyemd9WL1+9NqCQWfZC2xNoEvXeHcLi6ML/xy0zaNvRQgxWGRpQWtheQWSmWwo3VQWVxlg==" saltValue="sz5VDloUoEXG9/NQsVj7Nw==" spinCount="100000" sheet="1" objects="1" scenario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X124"/>
  <sheetViews>
    <sheetView topLeftCell="A5" zoomScale="85" zoomScaleNormal="85" workbookViewId="0">
      <selection activeCell="C19" sqref="C19:M19"/>
    </sheetView>
  </sheetViews>
  <sheetFormatPr baseColWidth="10" defaultColWidth="11.44140625" defaultRowHeight="14.4" x14ac:dyDescent="0.3"/>
  <cols>
    <col min="1" max="1" width="2.33203125" style="1" customWidth="1"/>
    <col min="2" max="2" width="1" style="1" customWidth="1"/>
    <col min="3" max="3" width="25.6640625" style="1" customWidth="1"/>
    <col min="4" max="4" width="26.109375" style="1" customWidth="1"/>
    <col min="5" max="5" width="31.6640625" style="1" customWidth="1"/>
    <col min="6" max="6" width="32.33203125" style="1" customWidth="1"/>
    <col min="7" max="8" width="21.33203125" style="1" customWidth="1"/>
    <col min="9" max="9" width="21.109375" style="1" customWidth="1"/>
    <col min="10" max="10" width="12.44140625" style="1" customWidth="1"/>
    <col min="11" max="12" width="11.44140625" style="1"/>
    <col min="13" max="13" width="14.33203125" style="1" customWidth="1"/>
    <col min="14" max="19" width="11.44140625" style="1"/>
    <col min="20" max="20" width="13.6640625" style="1" customWidth="1"/>
    <col min="21" max="21" width="2.6640625" style="1" customWidth="1"/>
    <col min="22" max="16384" width="11.44140625" style="1"/>
  </cols>
  <sheetData>
    <row r="2" spans="2:20" ht="23.4" x14ac:dyDescent="0.45">
      <c r="B2" s="3"/>
      <c r="C2" s="38" t="s">
        <v>104</v>
      </c>
      <c r="D2" s="2"/>
      <c r="E2" s="2"/>
      <c r="F2" s="2"/>
      <c r="G2" s="2"/>
      <c r="H2" s="2"/>
      <c r="I2" s="2"/>
      <c r="J2" s="2"/>
      <c r="K2" s="2"/>
      <c r="L2" s="2"/>
      <c r="M2" s="2"/>
      <c r="N2" s="2"/>
      <c r="O2" s="2"/>
      <c r="P2" s="2"/>
      <c r="Q2" s="2"/>
      <c r="R2" s="2"/>
    </row>
    <row r="3" spans="2:20" x14ac:dyDescent="0.3">
      <c r="B3" s="3"/>
      <c r="C3" s="2"/>
      <c r="D3" s="2"/>
      <c r="E3" s="2"/>
      <c r="F3" s="2"/>
      <c r="G3" s="2"/>
      <c r="H3" s="2"/>
      <c r="I3" s="2"/>
      <c r="J3" s="2"/>
      <c r="K3" s="2"/>
      <c r="L3" s="2"/>
      <c r="M3" s="2"/>
      <c r="N3" s="2"/>
      <c r="O3" s="2"/>
      <c r="P3" s="2"/>
      <c r="Q3" s="2"/>
      <c r="R3" s="2"/>
    </row>
    <row r="4" spans="2:20" ht="231" customHeight="1" x14ac:dyDescent="0.3">
      <c r="B4" s="3"/>
      <c r="C4" s="130" t="s">
        <v>105</v>
      </c>
      <c r="D4" s="130"/>
      <c r="E4" s="130"/>
      <c r="F4" s="130"/>
      <c r="G4" s="130"/>
      <c r="H4" s="130"/>
      <c r="I4" s="130"/>
      <c r="J4" s="130"/>
      <c r="K4" s="130"/>
      <c r="L4" s="130"/>
      <c r="M4" s="64"/>
      <c r="N4" s="64"/>
      <c r="O4" s="64"/>
      <c r="P4" s="64"/>
      <c r="Q4" s="64"/>
      <c r="R4" s="64"/>
      <c r="S4" s="81"/>
      <c r="T4" s="81"/>
    </row>
    <row r="5" spans="2:20" ht="72" customHeight="1" x14ac:dyDescent="0.3">
      <c r="B5" s="3"/>
      <c r="C5" s="130" t="s">
        <v>106</v>
      </c>
      <c r="D5" s="149"/>
      <c r="E5" s="149"/>
      <c r="F5" s="149"/>
      <c r="G5" s="149"/>
      <c r="H5" s="149"/>
      <c r="I5" s="149"/>
      <c r="J5" s="149"/>
      <c r="K5" s="149"/>
      <c r="L5" s="149"/>
      <c r="M5" s="65"/>
      <c r="N5" s="65"/>
      <c r="O5" s="65"/>
      <c r="P5" s="65"/>
      <c r="Q5" s="65"/>
      <c r="R5" s="65"/>
      <c r="S5" s="82"/>
      <c r="T5" s="82"/>
    </row>
    <row r="6" spans="2:20" x14ac:dyDescent="0.3">
      <c r="B6" s="3"/>
      <c r="C6" s="2" t="s">
        <v>107</v>
      </c>
      <c r="D6" s="2"/>
      <c r="E6" s="2"/>
      <c r="F6" s="5"/>
      <c r="G6" s="2"/>
      <c r="H6" s="2"/>
      <c r="I6" s="2"/>
      <c r="J6" s="2"/>
      <c r="K6" s="2"/>
      <c r="L6" s="2"/>
      <c r="M6" s="2"/>
      <c r="N6" s="2"/>
      <c r="O6" s="2"/>
      <c r="P6" s="2"/>
      <c r="Q6" s="2"/>
      <c r="R6" s="2"/>
    </row>
    <row r="7" spans="2:20" x14ac:dyDescent="0.3">
      <c r="B7" s="3"/>
      <c r="C7" s="63" t="s">
        <v>108</v>
      </c>
      <c r="D7" s="63" t="s">
        <v>109</v>
      </c>
      <c r="E7" s="2"/>
      <c r="F7" s="63" t="s">
        <v>110</v>
      </c>
      <c r="G7" s="63" t="s">
        <v>111</v>
      </c>
      <c r="H7" s="63" t="s">
        <v>112</v>
      </c>
      <c r="I7" s="63" t="s">
        <v>113</v>
      </c>
      <c r="J7" s="2"/>
      <c r="K7" s="2"/>
      <c r="L7" s="2"/>
      <c r="M7" s="2"/>
      <c r="N7" s="2"/>
      <c r="O7" s="2"/>
      <c r="P7" s="2"/>
      <c r="Q7" s="2"/>
      <c r="R7" s="2"/>
    </row>
    <row r="8" spans="2:20" x14ac:dyDescent="0.3">
      <c r="B8" s="3"/>
      <c r="C8" s="19" t="s">
        <v>61</v>
      </c>
      <c r="D8" s="19" t="s">
        <v>114</v>
      </c>
      <c r="E8" s="2"/>
      <c r="F8" s="19" t="s">
        <v>115</v>
      </c>
      <c r="G8" s="19" t="s">
        <v>116</v>
      </c>
      <c r="H8" s="19" t="s">
        <v>116</v>
      </c>
      <c r="I8" s="19" t="s">
        <v>117</v>
      </c>
      <c r="J8" s="2"/>
      <c r="K8" s="2"/>
      <c r="L8" s="2"/>
      <c r="M8" s="2"/>
      <c r="N8" s="2"/>
      <c r="O8" s="2"/>
      <c r="P8" s="2"/>
      <c r="Q8" s="2"/>
      <c r="R8" s="2"/>
    </row>
    <row r="9" spans="2:20" x14ac:dyDescent="0.3">
      <c r="B9" s="3"/>
      <c r="C9" s="19" t="s">
        <v>64</v>
      </c>
      <c r="D9" s="19" t="s">
        <v>114</v>
      </c>
      <c r="E9" s="2"/>
      <c r="F9"/>
      <c r="G9" s="19" t="s">
        <v>118</v>
      </c>
      <c r="H9" s="2"/>
      <c r="I9" s="2"/>
      <c r="J9" s="2"/>
      <c r="K9" s="2"/>
      <c r="L9" s="2"/>
      <c r="M9" s="2"/>
      <c r="N9" s="2"/>
      <c r="O9" s="2"/>
      <c r="P9" s="2"/>
      <c r="Q9" s="2"/>
      <c r="R9" s="2"/>
    </row>
    <row r="10" spans="2:20" x14ac:dyDescent="0.3">
      <c r="B10" s="3"/>
      <c r="C10" s="19" t="s">
        <v>72</v>
      </c>
      <c r="D10" s="19" t="s">
        <v>119</v>
      </c>
      <c r="E10" s="2"/>
      <c r="F10" s="66" t="s">
        <v>120</v>
      </c>
      <c r="G10" s="2"/>
      <c r="H10" s="2"/>
      <c r="I10" s="2"/>
      <c r="J10" s="2"/>
      <c r="K10" s="2"/>
      <c r="L10" s="2"/>
      <c r="M10" s="2"/>
      <c r="N10" s="2"/>
      <c r="O10" s="2"/>
      <c r="P10" s="2"/>
      <c r="Q10" s="2"/>
      <c r="R10" s="2"/>
    </row>
    <row r="11" spans="2:20" x14ac:dyDescent="0.3">
      <c r="B11" s="3"/>
      <c r="C11" s="19" t="s">
        <v>74</v>
      </c>
      <c r="D11" s="19" t="s">
        <v>119</v>
      </c>
      <c r="E11" s="2"/>
      <c r="F11" s="2"/>
      <c r="G11" s="2"/>
      <c r="H11" s="2"/>
      <c r="I11" s="2"/>
      <c r="J11" s="2"/>
      <c r="K11" s="2"/>
      <c r="L11" s="2"/>
      <c r="M11" s="2"/>
      <c r="N11" s="2"/>
      <c r="O11" s="2"/>
      <c r="P11" s="2"/>
      <c r="Q11" s="2"/>
      <c r="R11" s="2"/>
    </row>
    <row r="12" spans="2:20" x14ac:dyDescent="0.3">
      <c r="B12" s="3"/>
      <c r="C12" s="19" t="s">
        <v>17</v>
      </c>
      <c r="D12" s="19" t="s">
        <v>121</v>
      </c>
      <c r="E12" s="2"/>
      <c r="F12" s="15"/>
      <c r="G12" s="15"/>
      <c r="H12" s="15"/>
      <c r="I12" s="15"/>
      <c r="J12" s="15"/>
      <c r="K12" s="15"/>
      <c r="L12" s="2"/>
      <c r="M12" s="2"/>
      <c r="N12" s="2"/>
      <c r="O12" s="2"/>
      <c r="P12" s="2"/>
      <c r="Q12" s="2"/>
      <c r="R12" s="2"/>
    </row>
    <row r="13" spans="2:20" x14ac:dyDescent="0.3">
      <c r="B13" s="3"/>
      <c r="C13" s="19" t="s">
        <v>68</v>
      </c>
      <c r="D13" s="19" t="s">
        <v>121</v>
      </c>
      <c r="E13" s="15" t="s">
        <v>122</v>
      </c>
      <c r="F13" s="15"/>
      <c r="G13" s="2"/>
      <c r="H13" s="2"/>
      <c r="I13" s="2"/>
      <c r="J13" s="2"/>
      <c r="K13" s="2"/>
      <c r="L13" s="2"/>
      <c r="M13" s="2"/>
      <c r="N13" s="2"/>
      <c r="O13" s="2"/>
      <c r="P13" s="2"/>
      <c r="Q13" s="2"/>
      <c r="R13" s="2"/>
    </row>
    <row r="14" spans="2:20" x14ac:dyDescent="0.3">
      <c r="B14" s="3"/>
      <c r="C14" s="19" t="s">
        <v>69</v>
      </c>
      <c r="D14" s="19" t="s">
        <v>121</v>
      </c>
      <c r="E14" s="15" t="s">
        <v>122</v>
      </c>
      <c r="F14" s="2"/>
      <c r="G14" s="2"/>
      <c r="H14" s="2"/>
      <c r="I14" s="2"/>
      <c r="J14" s="2"/>
      <c r="K14" s="2"/>
      <c r="L14" s="2"/>
      <c r="M14" s="2"/>
      <c r="N14" s="2"/>
      <c r="O14" s="2"/>
      <c r="P14" s="2"/>
      <c r="Q14" s="2"/>
      <c r="R14" s="2"/>
    </row>
    <row r="15" spans="2:20" x14ac:dyDescent="0.3">
      <c r="B15" s="3"/>
      <c r="C15" s="19" t="s">
        <v>70</v>
      </c>
      <c r="D15" s="19" t="s">
        <v>123</v>
      </c>
      <c r="E15" s="15" t="s">
        <v>122</v>
      </c>
      <c r="F15" s="2"/>
      <c r="G15" s="2"/>
      <c r="H15" s="2"/>
      <c r="I15" s="2"/>
      <c r="J15" s="2"/>
      <c r="K15" s="2"/>
      <c r="L15" s="2"/>
      <c r="M15" s="2"/>
      <c r="N15" s="2"/>
      <c r="O15" s="2"/>
      <c r="P15" s="2"/>
      <c r="Q15" s="2"/>
      <c r="R15" s="2"/>
    </row>
    <row r="16" spans="2:20" x14ac:dyDescent="0.3">
      <c r="B16" s="3"/>
      <c r="C16" s="19" t="s">
        <v>71</v>
      </c>
      <c r="D16" s="19" t="s">
        <v>123</v>
      </c>
      <c r="E16" s="15" t="s">
        <v>122</v>
      </c>
      <c r="F16" s="2"/>
      <c r="G16" s="2"/>
      <c r="H16" s="2"/>
      <c r="I16" s="2"/>
      <c r="J16" s="2"/>
      <c r="K16" s="2"/>
      <c r="L16" s="2"/>
      <c r="M16" s="2"/>
      <c r="N16" s="2"/>
      <c r="O16" s="2"/>
      <c r="P16" s="2"/>
      <c r="Q16" s="2"/>
      <c r="R16" s="2"/>
    </row>
    <row r="17" spans="2:45" x14ac:dyDescent="0.3">
      <c r="B17" s="3"/>
      <c r="C17" s="62" t="s">
        <v>124</v>
      </c>
      <c r="D17" s="62"/>
      <c r="E17" s="2"/>
      <c r="F17" s="2"/>
      <c r="G17" s="2"/>
      <c r="H17" s="2"/>
      <c r="I17" s="2"/>
      <c r="J17" s="2"/>
      <c r="K17" s="2"/>
      <c r="L17" s="2"/>
      <c r="M17" s="2"/>
      <c r="N17" s="2"/>
      <c r="O17" s="2"/>
      <c r="P17" s="2"/>
      <c r="Q17" s="2"/>
      <c r="R17" s="2"/>
    </row>
    <row r="18" spans="2:45" x14ac:dyDescent="0.3">
      <c r="B18" s="3"/>
      <c r="C18" s="2"/>
      <c r="D18" s="2"/>
      <c r="E18" s="2"/>
      <c r="F18" s="2"/>
      <c r="G18" s="2"/>
      <c r="H18" s="2"/>
      <c r="I18" s="2"/>
      <c r="J18" s="2"/>
      <c r="K18" s="2"/>
      <c r="L18" s="2"/>
      <c r="M18" s="2"/>
      <c r="N18" s="2"/>
      <c r="O18" s="2"/>
      <c r="P18" s="2"/>
      <c r="Q18" s="2"/>
      <c r="R18" s="2"/>
    </row>
    <row r="19" spans="2:45" ht="105.75" customHeight="1" x14ac:dyDescent="0.3">
      <c r="B19" s="3"/>
      <c r="C19" s="138" t="s">
        <v>125</v>
      </c>
      <c r="D19" s="138"/>
      <c r="E19" s="138"/>
      <c r="F19" s="138"/>
      <c r="G19" s="138"/>
      <c r="H19" s="138"/>
      <c r="I19" s="138"/>
      <c r="J19" s="138"/>
      <c r="K19" s="138"/>
      <c r="L19" s="138"/>
      <c r="M19" s="138"/>
      <c r="N19" s="39"/>
      <c r="O19" s="39"/>
      <c r="P19" s="39"/>
      <c r="Q19" s="39"/>
      <c r="R19" s="39"/>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row>
    <row r="20" spans="2:45" x14ac:dyDescent="0.3">
      <c r="B20" s="3"/>
      <c r="C20" s="41" t="s">
        <v>126</v>
      </c>
      <c r="D20" s="39"/>
      <c r="E20" s="39"/>
      <c r="F20" s="2"/>
      <c r="G20" s="2"/>
      <c r="H20" s="2"/>
      <c r="I20" s="2"/>
      <c r="J20" s="2"/>
      <c r="K20" s="2"/>
      <c r="L20" s="2"/>
      <c r="M20" s="2"/>
      <c r="N20" s="2"/>
      <c r="O20" s="2"/>
      <c r="P20" s="2"/>
      <c r="Q20" s="2"/>
      <c r="R20" s="2"/>
      <c r="AF20" s="40"/>
      <c r="AG20" s="40"/>
      <c r="AH20" s="40"/>
      <c r="AI20" s="40"/>
      <c r="AJ20" s="40"/>
      <c r="AK20" s="40"/>
      <c r="AL20" s="40"/>
      <c r="AM20" s="40"/>
      <c r="AN20" s="40"/>
      <c r="AO20" s="40"/>
      <c r="AP20" s="40"/>
      <c r="AR20" s="40"/>
      <c r="AS20" s="40"/>
    </row>
    <row r="21" spans="2:45" x14ac:dyDescent="0.3">
      <c r="B21" s="3"/>
      <c r="C21" s="5" t="s">
        <v>127</v>
      </c>
      <c r="D21" s="5" t="s">
        <v>128</v>
      </c>
      <c r="E21" s="39"/>
      <c r="F21" s="39"/>
      <c r="G21" s="41" t="s">
        <v>129</v>
      </c>
      <c r="H21" s="39"/>
      <c r="I21" s="39"/>
      <c r="J21" s="39"/>
      <c r="K21" s="39"/>
      <c r="L21" s="39"/>
      <c r="M21" s="39"/>
      <c r="N21" s="39"/>
      <c r="O21" s="39"/>
      <c r="P21" s="39"/>
      <c r="Q21" s="39"/>
      <c r="R21" s="39"/>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row>
    <row r="22" spans="2:45" x14ac:dyDescent="0.3">
      <c r="B22" s="3"/>
      <c r="C22" s="57" t="s">
        <v>130</v>
      </c>
      <c r="D22" s="34" t="s">
        <v>131</v>
      </c>
      <c r="E22" s="2"/>
      <c r="F22" s="2"/>
      <c r="G22" s="17" t="s">
        <v>132</v>
      </c>
      <c r="H22" s="2"/>
      <c r="I22" s="2"/>
      <c r="J22" s="2"/>
      <c r="K22" s="2"/>
      <c r="L22" s="2"/>
      <c r="M22" s="2"/>
      <c r="N22" s="2"/>
      <c r="O22" s="2"/>
      <c r="P22" s="2"/>
      <c r="Q22" s="2"/>
      <c r="R22" s="2"/>
    </row>
    <row r="23" spans="2:45" x14ac:dyDescent="0.3">
      <c r="B23" s="3"/>
      <c r="C23" s="57" t="s">
        <v>133</v>
      </c>
      <c r="D23" s="34" t="s">
        <v>134</v>
      </c>
      <c r="E23" s="2"/>
      <c r="F23" s="2"/>
      <c r="G23" s="17" t="s">
        <v>135</v>
      </c>
      <c r="H23" s="2"/>
      <c r="I23" s="2"/>
      <c r="J23" s="2"/>
      <c r="K23" s="2"/>
      <c r="L23" s="2"/>
      <c r="M23" s="2"/>
      <c r="N23" s="2"/>
      <c r="O23" s="2"/>
      <c r="P23" s="2"/>
      <c r="Q23" s="2"/>
      <c r="R23" s="2"/>
    </row>
    <row r="24" spans="2:45" x14ac:dyDescent="0.3">
      <c r="B24" s="3"/>
      <c r="C24" s="57" t="s">
        <v>136</v>
      </c>
      <c r="D24" s="34" t="s">
        <v>137</v>
      </c>
      <c r="E24" s="2"/>
      <c r="F24" s="2"/>
      <c r="G24" s="17" t="s">
        <v>138</v>
      </c>
      <c r="H24" s="2"/>
      <c r="I24" s="2"/>
      <c r="J24" s="2"/>
      <c r="K24" s="2"/>
      <c r="L24" s="2"/>
      <c r="M24" s="2"/>
      <c r="N24" s="2"/>
      <c r="O24" s="2"/>
      <c r="P24" s="2"/>
      <c r="Q24" s="2"/>
      <c r="R24" s="2"/>
    </row>
    <row r="25" spans="2:45" x14ac:dyDescent="0.3">
      <c r="B25" s="3"/>
      <c r="C25" s="57" t="s">
        <v>139</v>
      </c>
      <c r="D25" s="2" t="s">
        <v>140</v>
      </c>
      <c r="E25" s="2"/>
      <c r="F25" s="2"/>
      <c r="G25" s="2"/>
      <c r="H25" s="2"/>
      <c r="I25" s="5"/>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row>
    <row r="26" spans="2:45" x14ac:dyDescent="0.3">
      <c r="B26" s="3"/>
      <c r="C26" s="57" t="s">
        <v>141</v>
      </c>
      <c r="D26" s="2" t="s">
        <v>21</v>
      </c>
      <c r="E26" s="2"/>
      <c r="F26" s="2"/>
      <c r="G26" s="61" t="s">
        <v>142</v>
      </c>
      <c r="H26" s="35" t="s">
        <v>143</v>
      </c>
      <c r="I26" s="2"/>
      <c r="J26" s="2"/>
      <c r="K26" s="2"/>
      <c r="L26" s="2"/>
      <c r="M26" s="5"/>
      <c r="N26" s="2"/>
      <c r="O26" s="2"/>
      <c r="P26" s="2"/>
      <c r="Q26" s="2"/>
      <c r="R26" s="2"/>
      <c r="S26" s="2"/>
      <c r="T26" s="2"/>
      <c r="U26" s="2"/>
      <c r="V26" s="2"/>
      <c r="W26" s="2"/>
      <c r="X26" s="2"/>
      <c r="Y26" s="2"/>
      <c r="Z26" s="2"/>
      <c r="AA26" s="2"/>
      <c r="AB26" s="2"/>
      <c r="AC26" s="2"/>
      <c r="AD26" s="2"/>
      <c r="AE26" s="2"/>
      <c r="AF26" s="2"/>
      <c r="AG26" s="2"/>
      <c r="AH26" s="2"/>
      <c r="AI26" s="2"/>
      <c r="AJ26" s="2"/>
      <c r="AK26" s="2"/>
    </row>
    <row r="27" spans="2:45" x14ac:dyDescent="0.3">
      <c r="B27" s="3"/>
      <c r="C27" s="57" t="s">
        <v>144</v>
      </c>
      <c r="D27" s="2" t="s">
        <v>23</v>
      </c>
      <c r="E27" s="2"/>
      <c r="F27" s="2"/>
      <c r="G27" s="17" t="s">
        <v>145</v>
      </c>
      <c r="H27" s="5" t="s">
        <v>146</v>
      </c>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row>
    <row r="28" spans="2:45" x14ac:dyDescent="0.3">
      <c r="B28" s="3"/>
      <c r="C28" s="2"/>
      <c r="D28" s="2"/>
      <c r="E28" s="2"/>
      <c r="F28" s="2"/>
      <c r="G28" s="2"/>
      <c r="H28" s="2"/>
      <c r="I28" s="5"/>
      <c r="J28" s="2"/>
      <c r="K28" s="2"/>
      <c r="L28" s="2"/>
      <c r="M28" s="2"/>
      <c r="N28" s="2"/>
      <c r="O28" s="2"/>
      <c r="P28" s="2"/>
      <c r="Q28" s="2"/>
      <c r="R28" s="2"/>
    </row>
    <row r="29" spans="2:45" x14ac:dyDescent="0.3">
      <c r="B29" s="3"/>
      <c r="C29" s="2"/>
      <c r="D29" s="2"/>
      <c r="E29" s="2"/>
      <c r="F29" s="2"/>
      <c r="G29" s="2"/>
      <c r="H29" s="2"/>
      <c r="I29" s="2"/>
      <c r="J29" s="2"/>
      <c r="K29" s="2"/>
      <c r="L29" s="2"/>
      <c r="M29" s="2"/>
      <c r="N29" s="2"/>
      <c r="O29" s="2"/>
      <c r="P29" s="2"/>
      <c r="Q29" s="2"/>
      <c r="R29" s="2"/>
    </row>
    <row r="30" spans="2:45" x14ac:dyDescent="0.3">
      <c r="B30" s="3"/>
      <c r="C30" s="2"/>
      <c r="D30" s="2"/>
      <c r="E30" s="2"/>
      <c r="F30" s="2"/>
      <c r="G30" s="2"/>
      <c r="H30" s="2"/>
      <c r="I30" s="18"/>
      <c r="J30" s="2"/>
      <c r="K30" s="2"/>
      <c r="L30" s="2"/>
      <c r="M30" s="2"/>
      <c r="N30" s="2"/>
      <c r="O30" s="2"/>
      <c r="P30" s="2"/>
      <c r="Q30" s="2"/>
      <c r="R30" s="2"/>
    </row>
    <row r="31" spans="2:45" x14ac:dyDescent="0.3">
      <c r="B31" s="3"/>
      <c r="C31" s="5" t="s">
        <v>127</v>
      </c>
      <c r="D31" s="5" t="s">
        <v>128</v>
      </c>
      <c r="E31" s="39"/>
      <c r="F31" s="39"/>
      <c r="G31" s="41" t="s">
        <v>147</v>
      </c>
      <c r="H31" s="39"/>
      <c r="I31" s="2"/>
      <c r="J31" s="39"/>
      <c r="K31" s="39"/>
      <c r="L31" s="39"/>
      <c r="M31" s="39"/>
      <c r="N31" s="39"/>
      <c r="O31" s="39"/>
      <c r="P31" s="39"/>
      <c r="Q31" s="39"/>
      <c r="R31" s="39"/>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row>
    <row r="32" spans="2:45" x14ac:dyDescent="0.3">
      <c r="B32" s="3"/>
      <c r="C32" s="57" t="s">
        <v>148</v>
      </c>
      <c r="D32" s="2" t="s">
        <v>149</v>
      </c>
      <c r="E32" s="2"/>
      <c r="F32" s="2"/>
      <c r="G32" s="2" t="s">
        <v>150</v>
      </c>
      <c r="H32" s="2"/>
      <c r="I32" s="2"/>
      <c r="J32" s="2"/>
      <c r="K32" s="2"/>
      <c r="L32" s="2"/>
      <c r="M32" s="2"/>
      <c r="N32" s="2"/>
      <c r="O32" s="2"/>
      <c r="P32" s="2"/>
      <c r="Q32" s="2"/>
      <c r="R32" s="2"/>
    </row>
    <row r="33" spans="1:37" x14ac:dyDescent="0.3">
      <c r="B33" s="3"/>
      <c r="C33" s="57" t="s">
        <v>151</v>
      </c>
      <c r="D33" s="2" t="s">
        <v>27</v>
      </c>
      <c r="E33" s="2"/>
      <c r="F33" s="2"/>
      <c r="G33" s="17" t="s">
        <v>152</v>
      </c>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row>
    <row r="34" spans="1:37" x14ac:dyDescent="0.3">
      <c r="B34" s="3"/>
      <c r="C34" s="57" t="s">
        <v>153</v>
      </c>
      <c r="D34" s="2" t="s">
        <v>29</v>
      </c>
      <c r="E34" s="2"/>
      <c r="F34" s="2"/>
      <c r="G34" s="61" t="s">
        <v>154</v>
      </c>
      <c r="H34" s="5" t="s">
        <v>155</v>
      </c>
      <c r="I34" s="2"/>
      <c r="J34" s="2"/>
      <c r="K34" s="2"/>
      <c r="L34" s="2"/>
      <c r="M34" s="5"/>
      <c r="N34" s="2"/>
      <c r="O34" s="2"/>
      <c r="P34" s="2"/>
      <c r="Q34" s="2"/>
      <c r="R34" s="2"/>
      <c r="S34" s="2"/>
      <c r="T34" s="2"/>
      <c r="U34" s="2"/>
      <c r="V34" s="2"/>
      <c r="W34" s="2"/>
      <c r="X34" s="2"/>
      <c r="Y34" s="2"/>
      <c r="Z34" s="2"/>
      <c r="AA34" s="2"/>
      <c r="AB34" s="2"/>
      <c r="AC34" s="2"/>
      <c r="AD34" s="2"/>
      <c r="AE34" s="2"/>
      <c r="AF34" s="2"/>
      <c r="AG34" s="2"/>
      <c r="AH34" s="2"/>
      <c r="AI34" s="2"/>
      <c r="AJ34" s="2"/>
      <c r="AK34" s="2"/>
    </row>
    <row r="35" spans="1:37" x14ac:dyDescent="0.3">
      <c r="B35" s="3"/>
      <c r="C35" s="57" t="s">
        <v>156</v>
      </c>
      <c r="D35" s="2" t="s">
        <v>30</v>
      </c>
      <c r="E35" s="2"/>
      <c r="F35" s="2"/>
      <c r="G35" s="17" t="s">
        <v>157</v>
      </c>
      <c r="H35" s="5" t="s">
        <v>158</v>
      </c>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row>
    <row r="36" spans="1:37" x14ac:dyDescent="0.3">
      <c r="B36" s="3"/>
      <c r="C36" s="2"/>
      <c r="D36" s="2"/>
      <c r="E36" s="2"/>
      <c r="F36" s="2"/>
      <c r="G36" s="2"/>
      <c r="H36" s="2"/>
      <c r="I36" s="2"/>
      <c r="J36" s="2"/>
      <c r="K36" s="2"/>
      <c r="L36" s="2"/>
      <c r="M36" s="2"/>
      <c r="N36" s="2"/>
      <c r="O36" s="2"/>
      <c r="P36" s="2"/>
      <c r="Q36" s="2"/>
      <c r="R36" s="2"/>
      <c r="S36" s="40"/>
      <c r="T36" s="40"/>
      <c r="U36" s="40"/>
      <c r="V36" s="40"/>
    </row>
    <row r="37" spans="1:37" x14ac:dyDescent="0.3">
      <c r="B37" s="3"/>
      <c r="C37" s="2" t="s">
        <v>159</v>
      </c>
      <c r="D37" s="2"/>
      <c r="E37" s="2"/>
      <c r="F37" s="2"/>
      <c r="G37" s="2"/>
      <c r="H37" s="2"/>
      <c r="I37" s="2"/>
      <c r="J37" s="2"/>
      <c r="K37" s="2"/>
      <c r="L37" s="2"/>
      <c r="M37" s="2"/>
      <c r="N37" s="2"/>
      <c r="O37" s="2"/>
      <c r="P37" s="2"/>
      <c r="Q37" s="2"/>
      <c r="R37" s="2"/>
      <c r="S37" s="40"/>
      <c r="T37" s="40"/>
      <c r="U37" s="40"/>
      <c r="V37" s="40"/>
    </row>
    <row r="38" spans="1:37" x14ac:dyDescent="0.3">
      <c r="B38" s="3"/>
      <c r="C38" s="2"/>
      <c r="D38" s="2"/>
      <c r="E38" s="2"/>
      <c r="F38" s="2"/>
      <c r="G38" s="2"/>
      <c r="H38" s="2"/>
      <c r="I38" s="2"/>
      <c r="J38" s="2"/>
      <c r="K38" s="2"/>
      <c r="L38" s="2"/>
      <c r="M38" s="2"/>
      <c r="N38" s="2"/>
      <c r="O38" s="2"/>
      <c r="P38" s="2"/>
      <c r="Q38" s="2"/>
      <c r="R38" s="2"/>
      <c r="S38" s="40"/>
      <c r="T38" s="40"/>
      <c r="U38" s="40"/>
      <c r="V38" s="40"/>
    </row>
    <row r="39" spans="1:37" x14ac:dyDescent="0.3">
      <c r="B39" s="3"/>
      <c r="C39" s="5" t="s">
        <v>160</v>
      </c>
      <c r="D39" s="2"/>
      <c r="E39" s="57"/>
      <c r="F39" s="86"/>
      <c r="G39" s="2"/>
      <c r="H39" s="2"/>
      <c r="I39" s="2"/>
      <c r="J39" s="2"/>
      <c r="K39" s="2"/>
      <c r="L39" s="2"/>
      <c r="M39" s="2"/>
      <c r="N39" s="2"/>
      <c r="O39" s="2"/>
      <c r="P39" s="2"/>
      <c r="Q39" s="2"/>
      <c r="R39" s="2"/>
    </row>
    <row r="40" spans="1:37" x14ac:dyDescent="0.3">
      <c r="B40" s="3"/>
      <c r="C40" s="2" t="s">
        <v>161</v>
      </c>
      <c r="D40" s="2"/>
      <c r="E40" s="57"/>
      <c r="F40" s="86"/>
      <c r="G40" s="2"/>
      <c r="H40" s="2"/>
      <c r="I40" s="2"/>
      <c r="J40" s="2"/>
      <c r="K40" s="2"/>
      <c r="L40" s="2"/>
      <c r="M40" s="2"/>
      <c r="N40" s="2"/>
      <c r="O40" s="2"/>
      <c r="P40" s="2"/>
      <c r="Q40" s="2"/>
      <c r="R40" s="2"/>
    </row>
    <row r="41" spans="1:37" x14ac:dyDescent="0.3">
      <c r="B41" s="3"/>
      <c r="C41" s="19" t="s">
        <v>162</v>
      </c>
      <c r="D41" s="19" t="s">
        <v>163</v>
      </c>
      <c r="E41" s="147" t="s">
        <v>164</v>
      </c>
      <c r="F41" s="147"/>
      <c r="G41" s="147"/>
      <c r="H41" s="2"/>
      <c r="I41" s="2"/>
      <c r="J41" s="2"/>
      <c r="K41" s="2"/>
      <c r="L41" s="2"/>
      <c r="M41" s="2"/>
      <c r="N41" s="2"/>
      <c r="O41" s="2"/>
      <c r="P41" s="2"/>
      <c r="Q41" s="2"/>
      <c r="R41" s="2"/>
    </row>
    <row r="42" spans="1:37" x14ac:dyDescent="0.3">
      <c r="B42" s="3"/>
      <c r="C42" s="87" t="s">
        <v>165</v>
      </c>
      <c r="D42" s="87" t="s">
        <v>166</v>
      </c>
      <c r="E42" s="148" t="s">
        <v>167</v>
      </c>
      <c r="F42" s="148"/>
      <c r="G42" s="148"/>
      <c r="H42" s="2"/>
      <c r="I42" s="2"/>
      <c r="J42" s="2"/>
      <c r="K42" s="2"/>
      <c r="L42" s="2"/>
      <c r="M42" s="2"/>
      <c r="N42" s="2"/>
      <c r="O42" s="2"/>
      <c r="P42" s="2"/>
      <c r="Q42" s="2"/>
      <c r="R42" s="2"/>
    </row>
    <row r="43" spans="1:37" x14ac:dyDescent="0.3">
      <c r="B43" s="3"/>
      <c r="C43" s="87" t="s">
        <v>168</v>
      </c>
      <c r="D43" s="87" t="s">
        <v>169</v>
      </c>
      <c r="E43" s="148" t="s">
        <v>170</v>
      </c>
      <c r="F43" s="148"/>
      <c r="G43" s="148"/>
      <c r="H43" s="2"/>
      <c r="I43" s="2"/>
      <c r="J43" s="2"/>
      <c r="K43" s="2"/>
      <c r="L43" s="2"/>
      <c r="M43" s="2"/>
      <c r="N43" s="2"/>
      <c r="O43" s="2"/>
      <c r="P43" s="2"/>
      <c r="Q43" s="2"/>
      <c r="R43" s="2"/>
    </row>
    <row r="44" spans="1:37" x14ac:dyDescent="0.3">
      <c r="B44" s="3"/>
      <c r="C44" s="7"/>
      <c r="D44" s="15"/>
      <c r="E44" s="15"/>
      <c r="F44" s="15"/>
      <c r="G44" s="15"/>
      <c r="H44" s="15"/>
      <c r="I44" s="15"/>
      <c r="J44" s="2"/>
      <c r="K44" s="2"/>
      <c r="L44" s="2"/>
      <c r="M44" s="2"/>
      <c r="N44" s="2"/>
      <c r="O44" s="2"/>
      <c r="P44" s="2"/>
      <c r="Q44" s="2"/>
      <c r="R44" s="2"/>
      <c r="S44" s="40"/>
      <c r="T44" s="40"/>
      <c r="U44" s="40"/>
      <c r="V44" s="40"/>
    </row>
    <row r="45" spans="1:37" x14ac:dyDescent="0.3">
      <c r="A45" s="1" t="s">
        <v>171</v>
      </c>
      <c r="B45" s="3"/>
      <c r="C45" s="2" t="s">
        <v>172</v>
      </c>
      <c r="D45" s="2"/>
      <c r="E45" s="2"/>
      <c r="F45" s="2"/>
      <c r="G45" s="2"/>
      <c r="H45" s="2"/>
      <c r="I45" s="2"/>
      <c r="J45" s="2"/>
      <c r="K45" s="2"/>
      <c r="L45" s="2"/>
      <c r="M45" s="2"/>
      <c r="N45" s="2"/>
      <c r="O45" s="2"/>
      <c r="P45" s="2"/>
      <c r="Q45" s="2"/>
      <c r="R45" s="2"/>
    </row>
    <row r="46" spans="1:37" x14ac:dyDescent="0.3">
      <c r="B46" s="3"/>
      <c r="C46" s="19" t="s">
        <v>162</v>
      </c>
      <c r="D46" s="19" t="s">
        <v>163</v>
      </c>
      <c r="E46" s="159" t="s">
        <v>164</v>
      </c>
      <c r="F46" s="160"/>
      <c r="G46" s="161"/>
      <c r="H46" s="2"/>
      <c r="I46" s="2"/>
      <c r="J46" s="2"/>
      <c r="K46" s="2"/>
      <c r="L46" s="2"/>
      <c r="M46" s="2"/>
      <c r="N46" s="2"/>
      <c r="O46" s="2"/>
      <c r="P46" s="2"/>
      <c r="Q46" s="2"/>
      <c r="R46" s="2"/>
    </row>
    <row r="47" spans="1:37" x14ac:dyDescent="0.3">
      <c r="B47" s="3"/>
      <c r="C47" s="94" t="s">
        <v>173</v>
      </c>
      <c r="D47" s="94" t="s">
        <v>174</v>
      </c>
      <c r="E47" s="162" t="s">
        <v>175</v>
      </c>
      <c r="F47" s="162"/>
      <c r="G47" s="162"/>
      <c r="H47" s="2"/>
      <c r="I47" s="2"/>
      <c r="J47" s="2"/>
      <c r="K47" s="2"/>
      <c r="L47" s="2"/>
      <c r="M47" s="2"/>
      <c r="N47" s="2"/>
      <c r="O47" s="2"/>
      <c r="P47" s="2"/>
      <c r="Q47" s="2"/>
      <c r="R47" s="2"/>
    </row>
    <row r="48" spans="1:37" x14ac:dyDescent="0.3">
      <c r="B48" s="3"/>
      <c r="C48" s="2"/>
      <c r="D48" s="2"/>
      <c r="E48" s="57"/>
      <c r="F48" s="86"/>
      <c r="G48" s="2"/>
      <c r="H48" s="2"/>
      <c r="I48" s="2"/>
      <c r="J48" s="2"/>
      <c r="K48" s="2"/>
      <c r="L48" s="2"/>
      <c r="M48" s="2"/>
      <c r="N48" s="2"/>
      <c r="O48" s="2"/>
      <c r="P48" s="2"/>
      <c r="Q48" s="2"/>
      <c r="R48" s="2"/>
    </row>
    <row r="50" spans="2:50" ht="23.4" x14ac:dyDescent="0.45">
      <c r="B50" s="3"/>
      <c r="C50" s="38" t="s">
        <v>176</v>
      </c>
      <c r="D50" s="42"/>
      <c r="E50" s="43"/>
      <c r="F50" s="44"/>
      <c r="G50" s="44"/>
      <c r="H50" s="44"/>
      <c r="I50" s="44"/>
      <c r="J50" s="44"/>
      <c r="K50" s="44"/>
      <c r="L50" s="44"/>
      <c r="M50" s="44"/>
      <c r="N50" s="39"/>
      <c r="O50" s="39"/>
      <c r="P50" s="39"/>
      <c r="Q50" s="39"/>
      <c r="R50" s="39"/>
      <c r="W50" s="40"/>
      <c r="X50" s="40"/>
      <c r="Y50" s="40"/>
      <c r="Z50" s="40"/>
      <c r="AA50" s="40"/>
      <c r="AB50" s="40"/>
      <c r="AC50" s="40"/>
      <c r="AD50" s="40"/>
      <c r="AE50" s="40"/>
      <c r="AF50" s="40"/>
      <c r="AG50" s="40"/>
      <c r="AH50" s="40"/>
      <c r="AI50" s="40"/>
      <c r="AJ50" s="40"/>
      <c r="AK50" s="40"/>
      <c r="AL50" s="40"/>
      <c r="AM50" s="40"/>
      <c r="AN50" s="40"/>
      <c r="AO50" s="40"/>
      <c r="AP50" s="40"/>
      <c r="AQ50" s="40"/>
      <c r="AR50" s="40"/>
    </row>
    <row r="51" spans="2:50" ht="18" x14ac:dyDescent="0.35">
      <c r="B51" s="3"/>
      <c r="C51" s="45"/>
      <c r="D51" s="42"/>
      <c r="E51" s="44"/>
      <c r="F51" s="44"/>
      <c r="G51" s="44"/>
      <c r="H51" s="46"/>
      <c r="I51" s="44"/>
      <c r="J51" s="44"/>
      <c r="K51" s="44"/>
      <c r="L51" s="44"/>
      <c r="M51" s="44"/>
      <c r="N51" s="39"/>
      <c r="O51" s="39"/>
      <c r="P51" s="39"/>
      <c r="Q51" s="39"/>
      <c r="R51" s="39"/>
      <c r="W51" s="40"/>
      <c r="X51" s="40"/>
      <c r="Y51" s="40"/>
      <c r="Z51" s="40"/>
      <c r="AA51" s="40"/>
      <c r="AB51" s="40"/>
      <c r="AC51" s="40"/>
      <c r="AD51" s="40"/>
      <c r="AE51" s="40"/>
      <c r="AF51" s="40"/>
      <c r="AG51" s="40"/>
      <c r="AH51" s="40"/>
      <c r="AI51" s="40"/>
      <c r="AJ51" s="40"/>
      <c r="AK51" s="40"/>
      <c r="AL51" s="40"/>
      <c r="AM51" s="40"/>
      <c r="AN51" s="40"/>
      <c r="AO51" s="40"/>
      <c r="AP51" s="40"/>
      <c r="AQ51" s="40"/>
    </row>
    <row r="52" spans="2:50" ht="18.75" customHeight="1" x14ac:dyDescent="0.35">
      <c r="B52" s="3"/>
      <c r="C52" s="45"/>
      <c r="D52" s="43"/>
      <c r="E52" s="43"/>
      <c r="F52" s="43"/>
      <c r="G52" s="47"/>
      <c r="H52" s="47"/>
      <c r="I52" s="43"/>
      <c r="J52" s="43"/>
      <c r="K52" s="43"/>
      <c r="L52" s="43"/>
      <c r="M52" s="43"/>
      <c r="N52" s="135" t="s">
        <v>177</v>
      </c>
      <c r="O52" s="136"/>
      <c r="P52" s="136"/>
      <c r="Q52" s="137"/>
      <c r="R52" s="2"/>
      <c r="AE52" s="40"/>
      <c r="AF52" s="40"/>
      <c r="AG52" s="40"/>
      <c r="AH52" s="40"/>
      <c r="AI52" s="40"/>
      <c r="AJ52" s="40"/>
      <c r="AK52" s="40"/>
      <c r="AL52" s="40"/>
      <c r="AM52" s="40"/>
      <c r="AN52" s="40"/>
      <c r="AO52" s="40"/>
      <c r="AP52" s="40"/>
      <c r="AQ52" s="40"/>
      <c r="AR52" s="40"/>
      <c r="AS52" s="40"/>
      <c r="AT52" s="40"/>
      <c r="AU52" s="40"/>
      <c r="AV52" s="40"/>
    </row>
    <row r="53" spans="2:50" ht="58.2" thickBot="1" x14ac:dyDescent="0.35">
      <c r="B53" s="3"/>
      <c r="C53" s="52"/>
      <c r="D53" s="48" t="s">
        <v>178</v>
      </c>
      <c r="E53" s="49" t="s">
        <v>179</v>
      </c>
      <c r="F53" s="53" t="s">
        <v>180</v>
      </c>
      <c r="G53" s="53" t="s">
        <v>181</v>
      </c>
      <c r="H53" s="50" t="s">
        <v>182</v>
      </c>
      <c r="I53" s="50" t="s">
        <v>183</v>
      </c>
      <c r="J53" s="50" t="s">
        <v>184</v>
      </c>
      <c r="K53" s="50" t="s">
        <v>185</v>
      </c>
      <c r="L53" s="50" t="s">
        <v>186</v>
      </c>
      <c r="M53" s="50" t="s">
        <v>187</v>
      </c>
      <c r="N53" s="50" t="s">
        <v>188</v>
      </c>
      <c r="O53" s="50" t="s">
        <v>189</v>
      </c>
      <c r="P53" s="50" t="s">
        <v>190</v>
      </c>
      <c r="Q53" s="50" t="s">
        <v>191</v>
      </c>
      <c r="R53" s="2"/>
      <c r="AE53" s="40"/>
      <c r="AF53" s="40"/>
      <c r="AG53" s="40"/>
      <c r="AH53" s="40"/>
      <c r="AI53" s="40"/>
      <c r="AJ53" s="40"/>
      <c r="AK53" s="40"/>
      <c r="AL53" s="40"/>
      <c r="AM53" s="40"/>
      <c r="AN53" s="40"/>
      <c r="AO53" s="40"/>
      <c r="AP53" s="40"/>
      <c r="AQ53" s="40"/>
      <c r="AR53" s="40"/>
      <c r="AS53" s="40"/>
      <c r="AT53" s="40"/>
      <c r="AU53" s="40"/>
      <c r="AV53" s="40"/>
      <c r="AW53" s="40"/>
      <c r="AX53" s="40"/>
    </row>
    <row r="54" spans="2:50" x14ac:dyDescent="0.3">
      <c r="B54" s="3"/>
      <c r="C54" s="150" t="s">
        <v>192</v>
      </c>
      <c r="D54" s="19" t="str">
        <f>IF(Tiltaksberegning!$H$20&gt;0,Tiltaksberegning!$I$24,Tiltaksberegning!$I$23)</f>
        <v>TYPE FARTØY/MASKIN 1</v>
      </c>
      <c r="E54" s="19" t="str">
        <f>IF(Tiltaksberegning!$H$20&gt;0,Tiltaksberegning!$I$25,"DRIVSTOFF 1")</f>
        <v>DRIVSTOFF 1</v>
      </c>
      <c r="F54" s="70">
        <f>Tiltaksberegning!$I$27</f>
        <v>0</v>
      </c>
      <c r="G54" s="71" t="e">
        <f>IF(E54=0,0,VLOOKUP($D54&amp;$E54,UTSLIPPSFAKTORER_FØR,4,FALSE))</f>
        <v>#N/A</v>
      </c>
      <c r="H54" s="71" t="e">
        <f>IF(E54=0,0,VLOOKUP($D54&amp;$E54,UTSLIPPSFAKTORER_FØR,5,FALSE))</f>
        <v>#N/A</v>
      </c>
      <c r="I54" s="71" t="e">
        <f>IF(E54=0,0,VLOOKUP($E54,EGENSKAPER_DRIVSTOFF,3,FALSE))</f>
        <v>#N/A</v>
      </c>
      <c r="J54" s="71" t="e">
        <f>IF(E54=0,0,VLOOKUP($E54,EGENSKAPER_DRIVSTOFF,2,FALSE))</f>
        <v>#N/A</v>
      </c>
      <c r="K54" s="71" t="e">
        <f>IF(H54=0,0,VLOOKUP($H54,EGENSKAPER_DRIVSTOFF,3,FALSE))</f>
        <v>#N/A</v>
      </c>
      <c r="L54" s="71" t="e">
        <f>IF(H54=0,0,VLOOKUP($H54,EGENSKAPER_DRIVSTOFF,2,FALSE))</f>
        <v>#N/A</v>
      </c>
      <c r="M54" s="56" t="e">
        <f>(1-G54)*F54*I54*J54+G54*F54*K54*L54</f>
        <v>#N/A</v>
      </c>
      <c r="N54" s="54" t="e">
        <f>IF(E54=0,0,VLOOKUP($D54&amp;$E54,UTSLIPPSFAKTORER_FØR,6,FALSE))</f>
        <v>#N/A</v>
      </c>
      <c r="O54" s="54" t="e">
        <f>IF(E54=0,0,VLOOKUP($D54&amp;$E54,UTSLIPPSFAKTORER_FØR,7,FALSE))</f>
        <v>#N/A</v>
      </c>
      <c r="P54" s="69" t="e">
        <f>IF(E54=0,0,VLOOKUP($D54&amp;$E54,UTSLIPPSFAKTORER_FØR,8,FALSE))</f>
        <v>#N/A</v>
      </c>
      <c r="Q54" s="68" t="e">
        <f>IF(E54=0,0,VLOOKUP($D54&amp;$E54,UTSLIPPSFAKTORER_FØR,9,FALSE))</f>
        <v>#N/A</v>
      </c>
      <c r="R54" s="2"/>
    </row>
    <row r="55" spans="2:50" x14ac:dyDescent="0.3">
      <c r="B55" s="3"/>
      <c r="C55" s="151"/>
      <c r="D55" s="19" t="str">
        <f>IF(Tiltaksberegning!$H$20&gt;1,Tiltaksberegning!$N$24,Tiltaksberegning!$N$23)</f>
        <v>TYPE FARTØY/MASKIN 2</v>
      </c>
      <c r="E55" s="19" t="str">
        <f>IF(Tiltaksberegning!$H$20&gt;1,Tiltaksberegning!$N$25,"DRIVSTOFF 2")</f>
        <v>DRIVSTOFF 2</v>
      </c>
      <c r="F55" s="70">
        <f>Tiltaksberegning!$N$27</f>
        <v>0</v>
      </c>
      <c r="G55" s="71" t="e">
        <f>IF(Tiltaksberegning!$H$20=1,0,VLOOKUP($D55&amp;$E55,UTSLIPPSFAKTORER_FØR,4,FALSE))</f>
        <v>#N/A</v>
      </c>
      <c r="H55" s="71" t="e">
        <f>IF(Tiltaksberegning!$H$20=1,0,VLOOKUP($D55&amp;$E55,UTSLIPPSFAKTORER_FØR,5,FALSE))</f>
        <v>#N/A</v>
      </c>
      <c r="I55" s="71" t="e">
        <f>IF(Tiltaksberegning!$H$20=1,0,VLOOKUP($E55,EGENSKAPER_DRIVSTOFF,3,FALSE))</f>
        <v>#N/A</v>
      </c>
      <c r="J55" s="71" t="e">
        <f>IF(Tiltaksberegning!$H$20=1,0,VLOOKUP($E55,EGENSKAPER_DRIVSTOFF,2,FALSE))</f>
        <v>#N/A</v>
      </c>
      <c r="K55" s="71" t="e">
        <f>IF(Tiltaksberegning!$H$20=1,0,VLOOKUP($H55,EGENSKAPER_DRIVSTOFF,3,FALSE))</f>
        <v>#N/A</v>
      </c>
      <c r="L55" s="71" t="e">
        <f>IF(Tiltaksberegning!$H$20=1,0,VLOOKUP($H55,EGENSKAPER_DRIVSTOFF,2,FALSE))</f>
        <v>#N/A</v>
      </c>
      <c r="M55" s="56" t="e">
        <f t="shared" ref="M55" si="0">(1-G55)*F55*I55*J55+G55*F55*K55*L55</f>
        <v>#N/A</v>
      </c>
      <c r="N55" s="54" t="e">
        <f>IF(Tiltaksberegning!$H$20=1,0,VLOOKUP($D55&amp;$E55,UTSLIPPSFAKTORER_FØR,6,FALSE))</f>
        <v>#N/A</v>
      </c>
      <c r="O55" s="54" t="e">
        <f>IF(Tiltaksberegning!$H$20=1,0,VLOOKUP($D55&amp;$E55,UTSLIPPSFAKTORER_FØR,7,FALSE))</f>
        <v>#N/A</v>
      </c>
      <c r="P55" s="69" t="e">
        <f>IF(Tiltaksberegning!$H$20=1,0,VLOOKUP($D55&amp;$E55,UTSLIPPSFAKTORER_FØR,8,FALSE))</f>
        <v>#N/A</v>
      </c>
      <c r="Q55" s="68" t="e">
        <f>IF(Tiltaksberegning!$H$20=1,0,VLOOKUP($D55&amp;$E55,UTSLIPPSFAKTORER_FØR,9,FALSE))</f>
        <v>#N/A</v>
      </c>
      <c r="R55" s="2"/>
    </row>
    <row r="56" spans="2:50" x14ac:dyDescent="0.3">
      <c r="B56" s="3"/>
      <c r="C56" s="152"/>
      <c r="D56" s="19" t="str">
        <f>IF(Tiltaksberegning!$H$20&gt;2,Tiltaksberegning!$S$24,Tiltaksberegning!$S$23)</f>
        <v>TYPE FARTØY/MASKIN 3</v>
      </c>
      <c r="E56" s="19" t="str">
        <f>IF(Tiltaksberegning!$H$20&gt;2,Tiltaksberegning!$S$25,"DRIVSTOFF 3")</f>
        <v>DRIVSTOFF 3</v>
      </c>
      <c r="F56" s="70">
        <f>Tiltaksberegning!$S$27</f>
        <v>0</v>
      </c>
      <c r="G56" s="71" t="e">
        <f>IF(OR(Tiltaksberegning!$H$20=1,Tiltaksberegning!$H$20=2),0,VLOOKUP($D56&amp;$E56,UTSLIPPSFAKTORER_FØR,4,FALSE))</f>
        <v>#N/A</v>
      </c>
      <c r="H56" s="71" t="e">
        <f>IF(OR(Tiltaksberegning!$H$20=1,Tiltaksberegning!$H$20=2),0,VLOOKUP($D56&amp;$E56,UTSLIPPSFAKTORER_FØR,5,FALSE))</f>
        <v>#N/A</v>
      </c>
      <c r="I56" s="71" t="e">
        <f>IF(OR(Tiltaksberegning!$H$20=1,Tiltaksberegning!$H$20=2),0,VLOOKUP($E56,EGENSKAPER_DRIVSTOFF,3,FALSE))</f>
        <v>#N/A</v>
      </c>
      <c r="J56" s="71" t="e">
        <f>IF(OR(Tiltaksberegning!$H$20=1,Tiltaksberegning!$H$20=2),0,VLOOKUP($E56,EGENSKAPER_DRIVSTOFF,2,FALSE))</f>
        <v>#N/A</v>
      </c>
      <c r="K56" s="71" t="e">
        <f>IF(OR(Tiltaksberegning!$H$20=1,Tiltaksberegning!$H$20=2),0,VLOOKUP($H56,EGENSKAPER_DRIVSTOFF,3,FALSE))</f>
        <v>#N/A</v>
      </c>
      <c r="L56" s="71" t="e">
        <f>IF(OR(Tiltaksberegning!$H$20=1,Tiltaksberegning!$H$20=2),0,VLOOKUP($H56,EGENSKAPER_DRIVSTOFF,2,FALSE))</f>
        <v>#N/A</v>
      </c>
      <c r="M56" s="56" t="e">
        <f>(1-G56)*F56*I56*J56+G56*F56*K56*L56</f>
        <v>#N/A</v>
      </c>
      <c r="N56" s="54" t="e">
        <f>IF(OR(Tiltaksberegning!$H$20=1,Tiltaksberegning!$H$20=2),0,VLOOKUP($D56&amp;$E56,UTSLIPPSFAKTORER_FØR,6,FALSE))</f>
        <v>#N/A</v>
      </c>
      <c r="O56" s="54" t="e">
        <f>IF(OR(Tiltaksberegning!$H$20=1,Tiltaksberegning!$H$20=2),0,VLOOKUP($D56&amp;$E56,UTSLIPPSFAKTORER_FØR,7,FALSE))</f>
        <v>#N/A</v>
      </c>
      <c r="P56" s="69" t="e">
        <f>IF(OR(Tiltaksberegning!$H$20=1,Tiltaksberegning!$H$20=2),0,VLOOKUP($D56&amp;$E56,UTSLIPPSFAKTORER_FØR,8,FALSE))</f>
        <v>#N/A</v>
      </c>
      <c r="Q56" s="68" t="e">
        <f>IF(OR(Tiltaksberegning!$H$20=1,Tiltaksberegning!$H$20=2),0,VLOOKUP($D56&amp;$E56,UTSLIPPSFAKTORER_FØR,9,FALSE))</f>
        <v>#N/A</v>
      </c>
      <c r="R56" s="2"/>
    </row>
    <row r="57" spans="2:50" x14ac:dyDescent="0.3">
      <c r="B57" s="3"/>
      <c r="C57" s="62" t="s">
        <v>193</v>
      </c>
      <c r="D57" s="2"/>
      <c r="E57" s="2"/>
      <c r="F57" s="2"/>
      <c r="G57" s="2"/>
      <c r="H57" s="2"/>
      <c r="I57" s="2"/>
      <c r="J57" s="2"/>
      <c r="K57" s="2"/>
      <c r="L57" s="2"/>
      <c r="M57" s="2"/>
      <c r="N57" s="2"/>
      <c r="O57" s="2"/>
      <c r="P57" s="2"/>
      <c r="Q57" s="2"/>
      <c r="R57" s="2"/>
    </row>
    <row r="58" spans="2:50" x14ac:dyDescent="0.3">
      <c r="B58" s="3"/>
      <c r="C58" s="2"/>
      <c r="D58" s="2"/>
      <c r="E58" s="2"/>
      <c r="F58" s="5"/>
      <c r="G58" s="2"/>
      <c r="H58" s="2"/>
      <c r="I58" s="2"/>
      <c r="J58" s="2"/>
      <c r="K58" s="2"/>
      <c r="L58" s="2"/>
      <c r="M58" s="2"/>
      <c r="N58" s="2"/>
      <c r="O58" s="2"/>
      <c r="P58" s="2"/>
      <c r="Q58" s="2"/>
      <c r="R58" s="2"/>
    </row>
    <row r="59" spans="2:50" ht="15" customHeight="1" x14ac:dyDescent="0.3">
      <c r="B59" s="3"/>
      <c r="C59" s="2"/>
      <c r="D59" s="141" t="s">
        <v>194</v>
      </c>
      <c r="E59" s="142"/>
      <c r="F59" s="142"/>
      <c r="G59" s="142"/>
      <c r="H59" s="142"/>
      <c r="I59" s="142"/>
      <c r="J59" s="142"/>
      <c r="K59" s="142"/>
      <c r="L59" s="142"/>
      <c r="M59" s="143"/>
      <c r="N59" s="2"/>
      <c r="O59" s="2"/>
      <c r="P59" s="2"/>
      <c r="Q59" s="2"/>
      <c r="R59" s="2"/>
    </row>
    <row r="60" spans="2:50" ht="150" customHeight="1" x14ac:dyDescent="0.3">
      <c r="B60" s="3"/>
      <c r="C60" s="2"/>
      <c r="D60" s="144"/>
      <c r="E60" s="145"/>
      <c r="F60" s="145"/>
      <c r="G60" s="145"/>
      <c r="H60" s="145"/>
      <c r="I60" s="145"/>
      <c r="J60" s="145"/>
      <c r="K60" s="145"/>
      <c r="L60" s="145"/>
      <c r="M60" s="146"/>
      <c r="N60" s="2"/>
      <c r="O60" s="2"/>
      <c r="P60" s="2"/>
      <c r="Q60" s="2"/>
      <c r="R60" s="2"/>
    </row>
    <row r="61" spans="2:50" x14ac:dyDescent="0.3">
      <c r="B61" s="3"/>
      <c r="C61" s="2"/>
      <c r="D61" s="2"/>
      <c r="E61" s="2"/>
      <c r="F61" s="2"/>
      <c r="G61" s="2"/>
      <c r="H61" s="2"/>
      <c r="I61" s="2"/>
      <c r="J61" s="2"/>
      <c r="K61" s="2"/>
      <c r="L61" s="2"/>
      <c r="M61" s="2"/>
      <c r="N61" s="2"/>
      <c r="O61" s="2"/>
      <c r="P61" s="2"/>
      <c r="Q61" s="2"/>
      <c r="R61" s="2"/>
    </row>
    <row r="62" spans="2:50" x14ac:dyDescent="0.3">
      <c r="B62" s="3"/>
      <c r="C62" s="2"/>
      <c r="D62" s="2"/>
      <c r="E62" s="2"/>
      <c r="F62" s="2"/>
      <c r="G62" s="2"/>
      <c r="H62" s="2"/>
      <c r="I62" s="2"/>
      <c r="J62" s="2"/>
      <c r="K62" s="2"/>
      <c r="L62" s="2"/>
      <c r="M62" s="2"/>
      <c r="N62" s="2"/>
      <c r="O62" s="2"/>
      <c r="P62" s="2"/>
      <c r="Q62" s="2"/>
      <c r="R62" s="2"/>
    </row>
    <row r="63" spans="2:50" x14ac:dyDescent="0.3">
      <c r="B63" s="3"/>
      <c r="C63" s="2"/>
      <c r="D63" s="2"/>
      <c r="E63" s="2"/>
      <c r="F63" s="2"/>
      <c r="G63" s="2"/>
      <c r="H63" s="2"/>
      <c r="I63" s="2"/>
      <c r="J63" s="2"/>
      <c r="K63" s="2"/>
      <c r="L63" s="2"/>
      <c r="M63" s="2"/>
      <c r="N63" s="2"/>
      <c r="O63" s="2"/>
      <c r="P63" s="2"/>
      <c r="Q63" s="2"/>
      <c r="R63" s="2"/>
    </row>
    <row r="64" spans="2:50" ht="18" x14ac:dyDescent="0.35">
      <c r="B64" s="3"/>
      <c r="C64" s="2"/>
      <c r="D64" s="2"/>
      <c r="E64" s="14"/>
      <c r="F64" s="14"/>
      <c r="G64" s="2"/>
      <c r="H64" s="2"/>
      <c r="I64" s="2"/>
      <c r="J64" s="2"/>
      <c r="K64" s="2"/>
      <c r="L64" s="2"/>
      <c r="M64" s="2"/>
      <c r="N64" s="135" t="s">
        <v>195</v>
      </c>
      <c r="O64" s="136"/>
      <c r="P64" s="136"/>
      <c r="Q64" s="137"/>
      <c r="R64" s="2"/>
    </row>
    <row r="65" spans="2:50" ht="58.2" thickBot="1" x14ac:dyDescent="0.35">
      <c r="B65" s="3"/>
      <c r="C65" s="52"/>
      <c r="D65" s="48" t="s">
        <v>178</v>
      </c>
      <c r="E65" s="79" t="s">
        <v>179</v>
      </c>
      <c r="F65" s="79"/>
      <c r="G65" s="53" t="s">
        <v>196</v>
      </c>
      <c r="H65" s="50" t="s">
        <v>182</v>
      </c>
      <c r="I65" s="50" t="s">
        <v>183</v>
      </c>
      <c r="J65" s="50" t="s">
        <v>184</v>
      </c>
      <c r="K65" s="50" t="s">
        <v>185</v>
      </c>
      <c r="L65" s="50" t="s">
        <v>186</v>
      </c>
      <c r="M65" s="50" t="s">
        <v>197</v>
      </c>
      <c r="N65" s="50" t="s">
        <v>188</v>
      </c>
      <c r="O65" s="50" t="s">
        <v>189</v>
      </c>
      <c r="P65" s="50" t="s">
        <v>190</v>
      </c>
      <c r="Q65" s="50" t="s">
        <v>191</v>
      </c>
      <c r="R65" s="2"/>
      <c r="AE65" s="40"/>
      <c r="AF65" s="40"/>
      <c r="AG65" s="40"/>
      <c r="AH65" s="40"/>
      <c r="AI65" s="40"/>
      <c r="AJ65" s="40"/>
      <c r="AK65" s="40"/>
      <c r="AL65" s="40"/>
      <c r="AM65" s="40"/>
      <c r="AN65" s="40"/>
      <c r="AO65" s="40"/>
      <c r="AP65" s="40"/>
      <c r="AQ65" s="40"/>
      <c r="AR65" s="40"/>
      <c r="AS65" s="40"/>
      <c r="AT65" s="40"/>
      <c r="AU65" s="40"/>
      <c r="AV65" s="40"/>
      <c r="AW65" s="40"/>
      <c r="AX65" s="40"/>
    </row>
    <row r="66" spans="2:50" x14ac:dyDescent="0.3">
      <c r="B66" s="3"/>
      <c r="C66" s="150" t="s">
        <v>198</v>
      </c>
      <c r="D66" s="19" t="str">
        <f>D54</f>
        <v>TYPE FARTØY/MASKIN 1</v>
      </c>
      <c r="E66" s="19" t="str">
        <f>E54</f>
        <v>DRIVSTOFF 1</v>
      </c>
      <c r="F66" s="19"/>
      <c r="G66" s="54">
        <f>Tiltaksberegning!$I$32</f>
        <v>0</v>
      </c>
      <c r="H66" s="19" t="e">
        <f>H54</f>
        <v>#N/A</v>
      </c>
      <c r="I66" s="54" t="e">
        <f t="shared" ref="I66:L66" si="1">I54</f>
        <v>#N/A</v>
      </c>
      <c r="J66" s="55" t="e">
        <f t="shared" si="1"/>
        <v>#N/A</v>
      </c>
      <c r="K66" s="54" t="e">
        <f t="shared" si="1"/>
        <v>#N/A</v>
      </c>
      <c r="L66" s="55" t="e">
        <f t="shared" si="1"/>
        <v>#N/A</v>
      </c>
      <c r="M66" s="56" t="e">
        <f>IF(SUM(I66:L66)=0,0,M54/((1-G66)*I66*J66+G66*K66*L66))</f>
        <v>#N/A</v>
      </c>
      <c r="N66" s="54" t="e">
        <f>SUM(O66:Q66)</f>
        <v>#N/A</v>
      </c>
      <c r="O66" s="54" t="e">
        <f>IF(E66=0,0,VLOOKUP($D66&amp;$E66,UTSLIPPSFAKTOR_FOSSIL,5,FALSE)*(1-$G66)+VLOOKUP($D66&amp;$H66,UTSLIPPSFAKTOR_BIO,5,FALSE)*$G66)</f>
        <v>#N/A</v>
      </c>
      <c r="P66" s="69" t="e">
        <f>IF(E66=0,0,VLOOKUP($D66&amp;$E66,UTSLIPPSFAKTOR_FOSSIL,6,FALSE)*(1-$G66)+VLOOKUP($D66&amp;$H66,UTSLIPPSFAKTOR_BIO,6,FALSE)*$G66)</f>
        <v>#N/A</v>
      </c>
      <c r="Q66" s="68" t="e">
        <f>IF(E66=0,0,VLOOKUP($D66&amp;$E66,UTSLIPPSFAKTOR_FOSSIL,7,FALSE)*(1-$G66)+VLOOKUP($D66&amp;$H66,UTSLIPPSFAKTOR_BIO,7,FALSE)*$G66)</f>
        <v>#N/A</v>
      </c>
      <c r="R66" s="2"/>
    </row>
    <row r="67" spans="2:50" x14ac:dyDescent="0.3">
      <c r="B67" s="3"/>
      <c r="C67" s="151" t="s">
        <v>198</v>
      </c>
      <c r="D67" s="19" t="str">
        <f t="shared" ref="D67:E67" si="2">D55</f>
        <v>TYPE FARTØY/MASKIN 2</v>
      </c>
      <c r="E67" s="19" t="str">
        <f t="shared" si="2"/>
        <v>DRIVSTOFF 2</v>
      </c>
      <c r="F67" s="19"/>
      <c r="G67" s="54">
        <f>Tiltaksberegning!$N$32</f>
        <v>0</v>
      </c>
      <c r="H67" s="19" t="e">
        <f t="shared" ref="H67:L68" si="3">H55</f>
        <v>#N/A</v>
      </c>
      <c r="I67" s="54" t="e">
        <f t="shared" si="3"/>
        <v>#N/A</v>
      </c>
      <c r="J67" s="55" t="e">
        <f t="shared" si="3"/>
        <v>#N/A</v>
      </c>
      <c r="K67" s="54" t="e">
        <f t="shared" si="3"/>
        <v>#N/A</v>
      </c>
      <c r="L67" s="55" t="e">
        <f t="shared" si="3"/>
        <v>#N/A</v>
      </c>
      <c r="M67" s="56" t="e">
        <f>IF(SUM(I67:L67)=0,0,M55/((1-G67)*I67*J67+G67*K67*L67))</f>
        <v>#N/A</v>
      </c>
      <c r="N67" s="54" t="e">
        <f t="shared" ref="N67:N68" si="4">SUM(O67:Q67)</f>
        <v>#N/A</v>
      </c>
      <c r="O67" s="54" t="e">
        <f>IF(Tiltaksberegning!$H$20=1,0,VLOOKUP($D67&amp;$E67,UTSLIPPSFAKTOR_FOSSIL,5,FALSE)*(1-$G67)+VLOOKUP($D67&amp;$H67,UTSLIPPSFAKTOR_BIO,5,FALSE)*$G67)</f>
        <v>#N/A</v>
      </c>
      <c r="P67" s="69" t="e">
        <f>IF(Tiltaksberegning!$H$20=1,0,VLOOKUP($D67&amp;$E67,UTSLIPPSFAKTOR_FOSSIL,6,FALSE)*(1-$G67)+VLOOKUP($D67&amp;$H67,UTSLIPPSFAKTOR_BIO,6,FALSE)*$G67)</f>
        <v>#N/A</v>
      </c>
      <c r="Q67" s="68" t="e">
        <f>IF(Tiltaksberegning!$H$20=1,0,VLOOKUP($D67&amp;$E67,UTSLIPPSFAKTOR_FOSSIL,7,FALSE)*(1-$G67)+VLOOKUP($D67&amp;$H67,UTSLIPPSFAKTOR_BIO,7,FALSE)*$G67)</f>
        <v>#N/A</v>
      </c>
      <c r="R67" s="2"/>
    </row>
    <row r="68" spans="2:50" x14ac:dyDescent="0.3">
      <c r="B68" s="3"/>
      <c r="C68" s="152" t="s">
        <v>198</v>
      </c>
      <c r="D68" s="19" t="str">
        <f t="shared" ref="D68:E68" si="5">D56</f>
        <v>TYPE FARTØY/MASKIN 3</v>
      </c>
      <c r="E68" s="19" t="str">
        <f t="shared" si="5"/>
        <v>DRIVSTOFF 3</v>
      </c>
      <c r="F68" s="19"/>
      <c r="G68" s="54">
        <f>Tiltaksberegning!$S$32</f>
        <v>0</v>
      </c>
      <c r="H68" s="19" t="e">
        <f t="shared" si="3"/>
        <v>#N/A</v>
      </c>
      <c r="I68" s="54" t="e">
        <f t="shared" si="3"/>
        <v>#N/A</v>
      </c>
      <c r="J68" s="55" t="e">
        <f t="shared" si="3"/>
        <v>#N/A</v>
      </c>
      <c r="K68" s="54" t="e">
        <f t="shared" si="3"/>
        <v>#N/A</v>
      </c>
      <c r="L68" s="55" t="e">
        <f t="shared" si="3"/>
        <v>#N/A</v>
      </c>
      <c r="M68" s="56" t="e">
        <f>IF(SUM(I68:L68)=0,0,M56/((1-G68)*I68*J68+G68*K68*L68))</f>
        <v>#N/A</v>
      </c>
      <c r="N68" s="54" t="e">
        <f t="shared" si="4"/>
        <v>#N/A</v>
      </c>
      <c r="O68" s="54" t="e">
        <f>IF(OR(Tiltaksberegning!$H$20=1,Tiltaksberegning!$H$20=2),0,VLOOKUP($D68&amp;$E68,UTSLIPPSFAKTOR_FOSSIL,5,FALSE)*(1-$G68)+VLOOKUP($D68&amp;$H68,UTSLIPPSFAKTOR_BIO,5,FALSE)*$G68)</f>
        <v>#N/A</v>
      </c>
      <c r="P68" s="69" t="e">
        <f>IF(OR(Tiltaksberegning!$H$20=1,Tiltaksberegning!$H$20=2),0,VLOOKUP($D68&amp;$E68,UTSLIPPSFAKTOR_FOSSIL,6,FALSE)*(1-$G68)+VLOOKUP($D68&amp;$H68,UTSLIPPSFAKTOR_BIO,6,FALSE)*$G68)</f>
        <v>#N/A</v>
      </c>
      <c r="Q68" s="68" t="e">
        <f>IF(OR(Tiltaksberegning!$H$20=1,Tiltaksberegning!$H$20=2),0,VLOOKUP($D68&amp;$E68,UTSLIPPSFAKTOR_FOSSIL,7,FALSE)*(1-$G68)+VLOOKUP($D68&amp;$H68,UTSLIPPSFAKTOR_BIO,7,FALSE)*$G68)</f>
        <v>#N/A</v>
      </c>
      <c r="R68" s="2"/>
    </row>
    <row r="69" spans="2:50" x14ac:dyDescent="0.3">
      <c r="B69" s="3"/>
      <c r="C69" s="62" t="s">
        <v>199</v>
      </c>
      <c r="D69" s="2"/>
      <c r="E69" s="2"/>
      <c r="F69" s="2"/>
      <c r="G69" s="2"/>
      <c r="H69" s="2"/>
      <c r="I69" s="2"/>
      <c r="J69" s="2"/>
      <c r="K69" s="2"/>
      <c r="L69" s="2"/>
      <c r="M69" s="2"/>
      <c r="N69" s="2"/>
      <c r="O69" s="2"/>
      <c r="P69" s="2"/>
      <c r="Q69" s="2"/>
      <c r="R69" s="2"/>
    </row>
    <row r="70" spans="2:50" x14ac:dyDescent="0.3">
      <c r="B70" s="3"/>
      <c r="C70" s="66"/>
      <c r="D70" s="2"/>
      <c r="E70" s="2"/>
      <c r="F70" s="2"/>
      <c r="G70" s="2"/>
      <c r="H70" s="2"/>
      <c r="I70" s="2"/>
      <c r="J70" s="2"/>
      <c r="K70" s="2"/>
      <c r="L70" s="2"/>
      <c r="M70" s="2"/>
      <c r="N70" s="2"/>
      <c r="O70" s="2"/>
      <c r="P70" s="2"/>
      <c r="Q70" s="2"/>
      <c r="R70" s="2"/>
    </row>
    <row r="71" spans="2:50" ht="15" customHeight="1" x14ac:dyDescent="0.3">
      <c r="B71" s="3"/>
      <c r="C71" s="2"/>
      <c r="D71" s="153" t="s">
        <v>200</v>
      </c>
      <c r="E71" s="154"/>
      <c r="F71" s="154"/>
      <c r="G71" s="154"/>
      <c r="H71" s="154"/>
      <c r="I71" s="154"/>
      <c r="J71" s="154"/>
      <c r="K71" s="154"/>
      <c r="L71" s="154"/>
      <c r="M71" s="155"/>
      <c r="N71" s="2"/>
      <c r="O71" s="2"/>
      <c r="P71" s="2"/>
      <c r="Q71" s="2"/>
      <c r="R71" s="2"/>
    </row>
    <row r="72" spans="2:50" ht="151.19999999999999" customHeight="1" x14ac:dyDescent="0.3">
      <c r="B72" s="3"/>
      <c r="C72" s="2"/>
      <c r="D72" s="156"/>
      <c r="E72" s="157"/>
      <c r="F72" s="157"/>
      <c r="G72" s="157"/>
      <c r="H72" s="157"/>
      <c r="I72" s="157"/>
      <c r="J72" s="157"/>
      <c r="K72" s="157"/>
      <c r="L72" s="157"/>
      <c r="M72" s="158"/>
      <c r="N72" s="2"/>
      <c r="O72" s="2"/>
      <c r="P72" s="2"/>
      <c r="Q72" s="2"/>
      <c r="R72" s="2"/>
      <c r="S72" s="40"/>
      <c r="T72" s="40"/>
      <c r="U72" s="40"/>
      <c r="V72" s="40"/>
    </row>
    <row r="73" spans="2:50" x14ac:dyDescent="0.3">
      <c r="B73" s="3"/>
      <c r="C73" s="2"/>
      <c r="D73" s="2"/>
      <c r="E73" s="2"/>
      <c r="F73" s="2"/>
      <c r="G73" s="2"/>
      <c r="H73" s="2"/>
      <c r="I73" s="2"/>
      <c r="J73" s="2"/>
      <c r="K73" s="2"/>
      <c r="L73" s="2"/>
      <c r="M73" s="2"/>
      <c r="N73" s="2"/>
      <c r="O73" s="2"/>
      <c r="P73" s="2"/>
      <c r="Q73" s="2"/>
      <c r="R73" s="2"/>
      <c r="S73" s="40"/>
      <c r="T73" s="40"/>
      <c r="U73" s="40"/>
      <c r="V73" s="40"/>
    </row>
    <row r="74" spans="2:50" x14ac:dyDescent="0.3">
      <c r="S74" s="40"/>
      <c r="T74" s="40"/>
      <c r="U74" s="40"/>
      <c r="V74" s="40"/>
    </row>
    <row r="75" spans="2:50" ht="23.4" x14ac:dyDescent="0.45">
      <c r="B75" s="3"/>
      <c r="C75" s="38" t="s">
        <v>201</v>
      </c>
      <c r="D75" s="51"/>
      <c r="E75" s="41"/>
      <c r="F75" s="39"/>
      <c r="G75" s="39"/>
      <c r="H75" s="39"/>
      <c r="I75" s="39"/>
      <c r="J75" s="39"/>
      <c r="K75" s="39"/>
      <c r="L75" s="39"/>
      <c r="M75" s="39"/>
      <c r="N75" s="39"/>
      <c r="O75" s="39"/>
      <c r="P75" s="39"/>
      <c r="Q75" s="39"/>
      <c r="R75" s="39"/>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row>
    <row r="76" spans="2:50" x14ac:dyDescent="0.3">
      <c r="B76" s="3"/>
      <c r="C76" s="2"/>
      <c r="D76" s="2"/>
      <c r="E76" s="39"/>
      <c r="F76" s="39"/>
      <c r="G76" s="39"/>
      <c r="H76" s="39"/>
      <c r="I76" s="2"/>
      <c r="J76" s="39"/>
      <c r="K76" s="39"/>
      <c r="L76" s="39"/>
      <c r="M76" s="39"/>
      <c r="N76" s="39"/>
      <c r="O76" s="39"/>
      <c r="P76" s="39"/>
      <c r="Q76" s="39"/>
      <c r="R76" s="39"/>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row>
    <row r="77" spans="2:50" ht="166.95" customHeight="1" x14ac:dyDescent="0.3">
      <c r="B77" s="3"/>
      <c r="C77" s="139" t="s">
        <v>202</v>
      </c>
      <c r="D77" s="140"/>
      <c r="E77" s="140"/>
      <c r="F77" s="140"/>
      <c r="G77" s="140"/>
      <c r="H77" s="140"/>
      <c r="I77" s="140"/>
      <c r="J77" s="140"/>
      <c r="K77" s="140"/>
      <c r="L77" s="140"/>
      <c r="M77" s="140"/>
      <c r="N77" s="39"/>
      <c r="O77" s="39"/>
      <c r="P77" s="39"/>
      <c r="Q77" s="39"/>
      <c r="R77" s="39"/>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row>
    <row r="78" spans="2:50" x14ac:dyDescent="0.3">
      <c r="B78" s="3"/>
      <c r="C78" s="2"/>
      <c r="D78" s="5" t="s">
        <v>203</v>
      </c>
      <c r="E78" s="39"/>
      <c r="F78" s="39"/>
      <c r="G78" s="39"/>
      <c r="H78" s="39"/>
      <c r="I78" s="2"/>
      <c r="J78" s="39"/>
      <c r="K78" s="39"/>
      <c r="L78" s="39"/>
      <c r="M78" s="39"/>
      <c r="N78" s="39"/>
      <c r="O78" s="39"/>
      <c r="P78" s="39"/>
      <c r="Q78" s="39"/>
      <c r="R78" s="39"/>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row>
    <row r="79" spans="2:50" x14ac:dyDescent="0.3">
      <c r="B79" s="3"/>
      <c r="C79" s="2"/>
      <c r="D79" s="73" t="s">
        <v>53</v>
      </c>
      <c r="E79" s="74" t="s">
        <v>54</v>
      </c>
      <c r="F79" s="74" t="s">
        <v>204</v>
      </c>
      <c r="G79" s="74" t="s">
        <v>205</v>
      </c>
      <c r="H79" s="74" t="s">
        <v>206</v>
      </c>
      <c r="I79" s="73" t="s">
        <v>207</v>
      </c>
      <c r="J79" s="39"/>
      <c r="K79" s="39"/>
      <c r="L79" s="39"/>
      <c r="M79" s="39"/>
      <c r="N79" s="39"/>
      <c r="O79" s="39"/>
      <c r="P79" s="39"/>
      <c r="Q79" s="39"/>
      <c r="R79" s="39"/>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row>
    <row r="80" spans="2:50" x14ac:dyDescent="0.3">
      <c r="B80" s="3"/>
      <c r="C80" s="2" t="str">
        <f>CONCATENATE(D80,E80)</f>
        <v>AnleggsmaskinerAnleggsdiesel</v>
      </c>
      <c r="D80" s="19" t="s">
        <v>61</v>
      </c>
      <c r="E80" s="72" t="s">
        <v>62</v>
      </c>
      <c r="F80" s="76">
        <f>SUM(G80:I80)</f>
        <v>2.7012138921599997</v>
      </c>
      <c r="G80" s="76">
        <v>2.6627999999999998</v>
      </c>
      <c r="H80" s="75">
        <v>3.5660939999999997E-3</v>
      </c>
      <c r="I80" s="69">
        <v>3.4847798159999999E-2</v>
      </c>
      <c r="J80" s="39"/>
      <c r="K80" s="39"/>
      <c r="L80" s="39"/>
      <c r="M80" s="39"/>
      <c r="N80" s="39"/>
      <c r="O80" s="39"/>
      <c r="P80" s="39"/>
      <c r="Q80" s="39"/>
      <c r="R80" s="39"/>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row>
    <row r="81" spans="2:44" x14ac:dyDescent="0.3">
      <c r="B81" s="3"/>
      <c r="C81" s="2" t="str">
        <f t="shared" ref="C81:C91" si="6">CONCATENATE(D81,E81)</f>
        <v>TraktorerAnleggsdiesel</v>
      </c>
      <c r="D81" s="19" t="s">
        <v>64</v>
      </c>
      <c r="E81" s="72" t="s">
        <v>62</v>
      </c>
      <c r="F81" s="76">
        <f>SUM(G81:I81)</f>
        <v>2.7012138921599997</v>
      </c>
      <c r="G81" s="76">
        <v>2.6627999999999998</v>
      </c>
      <c r="H81" s="75">
        <v>3.5660939999999997E-3</v>
      </c>
      <c r="I81" s="69">
        <v>3.4847798159999999E-2</v>
      </c>
      <c r="J81" s="39"/>
      <c r="K81" s="39"/>
      <c r="L81" s="39"/>
      <c r="M81" s="39"/>
      <c r="N81" s="39"/>
      <c r="O81" s="39"/>
      <c r="P81" s="39"/>
      <c r="Q81" s="39"/>
      <c r="R81" s="39"/>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row>
    <row r="82" spans="2:44" x14ac:dyDescent="0.3">
      <c r="B82" s="3"/>
      <c r="C82" s="2" t="str">
        <f t="shared" si="6"/>
        <v>PersonbilerAutodiesel</v>
      </c>
      <c r="D82" s="19" t="s">
        <v>17</v>
      </c>
      <c r="E82" s="72" t="s">
        <v>65</v>
      </c>
      <c r="F82" s="76">
        <f t="shared" ref="F82:F91" si="7">SUM(G82:I82)</f>
        <v>2.6848709449390618</v>
      </c>
      <c r="G82" s="76">
        <v>2.6627999999432252</v>
      </c>
      <c r="H82" s="75">
        <v>2.3441663391169756E-4</v>
      </c>
      <c r="I82" s="69">
        <v>2.1836528361925043E-2</v>
      </c>
      <c r="J82" s="39"/>
      <c r="K82" s="39"/>
      <c r="L82" s="39"/>
      <c r="M82" s="39"/>
      <c r="N82" s="39"/>
      <c r="O82" s="39"/>
      <c r="P82" s="39"/>
      <c r="Q82" s="39"/>
      <c r="R82" s="39"/>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row>
    <row r="83" spans="2:44" x14ac:dyDescent="0.3">
      <c r="B83" s="3"/>
      <c r="C83" s="2" t="str">
        <f t="shared" si="6"/>
        <v>PersonbilerBensin</v>
      </c>
      <c r="D83" s="19" t="s">
        <v>17</v>
      </c>
      <c r="E83" s="72" t="s">
        <v>66</v>
      </c>
      <c r="F83" s="76">
        <f t="shared" si="7"/>
        <v>2.3264707458772329</v>
      </c>
      <c r="G83" s="76">
        <v>2.3162000000703236</v>
      </c>
      <c r="H83" s="75">
        <v>5.2775201915716439E-3</v>
      </c>
      <c r="I83" s="69">
        <v>4.9932256153376302E-3</v>
      </c>
      <c r="J83" s="39"/>
      <c r="K83" s="39"/>
      <c r="L83" s="39"/>
      <c r="M83" s="39"/>
      <c r="N83" s="39"/>
      <c r="O83" s="39"/>
      <c r="P83" s="39"/>
      <c r="Q83" s="39"/>
      <c r="R83" s="39"/>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row>
    <row r="84" spans="2:44" x14ac:dyDescent="0.3">
      <c r="B84" s="3"/>
      <c r="C84" s="2" t="str">
        <f t="shared" si="6"/>
        <v>VarebilerAutodiesel</v>
      </c>
      <c r="D84" s="19" t="s">
        <v>68</v>
      </c>
      <c r="E84" s="72" t="s">
        <v>65</v>
      </c>
      <c r="F84" s="76">
        <f t="shared" si="7"/>
        <v>2.6783863143588293</v>
      </c>
      <c r="G84" s="76">
        <v>2.6627999999449252</v>
      </c>
      <c r="H84" s="75">
        <v>1.5200142040553406E-4</v>
      </c>
      <c r="I84" s="69">
        <v>1.543431299349847E-2</v>
      </c>
      <c r="J84" s="39"/>
      <c r="K84" s="39"/>
      <c r="L84" s="39"/>
      <c r="M84" s="39"/>
      <c r="N84" s="39"/>
      <c r="O84" s="39"/>
      <c r="P84" s="39"/>
      <c r="Q84" s="39"/>
      <c r="R84" s="39"/>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row>
    <row r="85" spans="2:44" x14ac:dyDescent="0.3">
      <c r="B85" s="3"/>
      <c r="C85" s="2" t="str">
        <f t="shared" si="6"/>
        <v>VarebilerBensin</v>
      </c>
      <c r="D85" s="19" t="s">
        <v>68</v>
      </c>
      <c r="E85" s="72" t="s">
        <v>66</v>
      </c>
      <c r="F85" s="76">
        <f t="shared" si="7"/>
        <v>2.3391433948218561</v>
      </c>
      <c r="G85" s="76">
        <v>2.3161999999968379</v>
      </c>
      <c r="H85" s="75">
        <v>9.3488934692637898E-3</v>
      </c>
      <c r="I85" s="69">
        <v>1.3594501355754527E-2</v>
      </c>
      <c r="J85" s="39"/>
      <c r="K85" s="39"/>
      <c r="L85" s="39"/>
      <c r="M85" s="39"/>
      <c r="N85" s="39"/>
      <c r="O85" s="39"/>
      <c r="P85" s="39"/>
      <c r="Q85" s="39"/>
      <c r="R85" s="39"/>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row>
    <row r="86" spans="2:44" x14ac:dyDescent="0.3">
      <c r="B86" s="3"/>
      <c r="C86" s="2" t="str">
        <f t="shared" si="6"/>
        <v>LastebilerAutodiesel</v>
      </c>
      <c r="D86" s="19" t="s">
        <v>69</v>
      </c>
      <c r="E86" s="72" t="s">
        <v>65</v>
      </c>
      <c r="F86" s="76">
        <f t="shared" si="7"/>
        <v>2.6915986366441156</v>
      </c>
      <c r="G86" s="76">
        <v>2.6628000000341365</v>
      </c>
      <c r="H86" s="75">
        <v>1.1978970876487385E-4</v>
      </c>
      <c r="I86" s="69">
        <v>2.8678846901214351E-2</v>
      </c>
      <c r="J86" s="39"/>
      <c r="K86" s="39"/>
      <c r="L86" s="39"/>
      <c r="M86" s="39"/>
      <c r="N86" s="39"/>
      <c r="O86" s="39"/>
      <c r="P86" s="39"/>
      <c r="Q86" s="39"/>
      <c r="R86" s="39"/>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row>
    <row r="87" spans="2:44" x14ac:dyDescent="0.3">
      <c r="B87" s="3"/>
      <c r="C87" s="2" t="str">
        <f t="shared" si="6"/>
        <v>LastebilerBensin</v>
      </c>
      <c r="D87" s="19" t="s">
        <v>69</v>
      </c>
      <c r="E87" s="72" t="s">
        <v>66</v>
      </c>
      <c r="F87" s="76">
        <f t="shared" si="7"/>
        <v>2.3377733603341952</v>
      </c>
      <c r="G87" s="76">
        <v>2.3161999999750345</v>
      </c>
      <c r="H87" s="75">
        <v>1.129725801303496E-2</v>
      </c>
      <c r="I87" s="69">
        <v>1.0276102346125797E-2</v>
      </c>
      <c r="J87" s="39"/>
      <c r="K87" s="39"/>
      <c r="L87" s="39"/>
      <c r="M87" s="39"/>
      <c r="N87" s="39"/>
      <c r="O87" s="39"/>
      <c r="P87" s="39"/>
      <c r="Q87" s="39"/>
      <c r="R87" s="39"/>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row>
    <row r="88" spans="2:44" x14ac:dyDescent="0.3">
      <c r="B88" s="3"/>
      <c r="C88" s="2" t="str">
        <f t="shared" si="6"/>
        <v>BusserAutodiesel</v>
      </c>
      <c r="D88" s="19" t="s">
        <v>70</v>
      </c>
      <c r="E88" s="72" t="s">
        <v>65</v>
      </c>
      <c r="F88" s="76">
        <f t="shared" si="7"/>
        <v>2.6915986366441156</v>
      </c>
      <c r="G88" s="76">
        <v>2.6628000000341365</v>
      </c>
      <c r="H88" s="75">
        <v>1.1978970876487385E-4</v>
      </c>
      <c r="I88" s="69">
        <v>2.8678846901214351E-2</v>
      </c>
      <c r="J88" s="39"/>
      <c r="K88" s="39"/>
      <c r="L88" s="39"/>
      <c r="M88" s="39"/>
      <c r="N88" s="39"/>
      <c r="O88" s="39"/>
      <c r="P88" s="39"/>
      <c r="Q88" s="39"/>
      <c r="R88" s="39"/>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row>
    <row r="89" spans="2:44" x14ac:dyDescent="0.3">
      <c r="B89" s="3"/>
      <c r="C89" s="2" t="str">
        <f t="shared" si="6"/>
        <v>RenovasjonsbilerAutodiesel</v>
      </c>
      <c r="D89" s="19" t="s">
        <v>71</v>
      </c>
      <c r="E89" s="72" t="s">
        <v>65</v>
      </c>
      <c r="F89" s="76">
        <f t="shared" si="7"/>
        <v>2.6915986366441156</v>
      </c>
      <c r="G89" s="76">
        <v>2.6628000000341365</v>
      </c>
      <c r="H89" s="75">
        <v>1.1978970876487385E-4</v>
      </c>
      <c r="I89" s="69">
        <v>2.8678846901214351E-2</v>
      </c>
      <c r="J89" s="39"/>
      <c r="K89" s="39"/>
      <c r="L89" s="39"/>
      <c r="M89" s="39"/>
      <c r="N89" s="39"/>
      <c r="O89" s="39"/>
      <c r="P89" s="39"/>
      <c r="Q89" s="39"/>
      <c r="R89" s="39"/>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row>
    <row r="90" spans="2:44" x14ac:dyDescent="0.3">
      <c r="B90" s="3"/>
      <c r="C90" s="2" t="str">
        <f t="shared" si="6"/>
        <v>FiskebåterMarin gassolje</v>
      </c>
      <c r="D90" s="19" t="s">
        <v>72</v>
      </c>
      <c r="E90" s="72" t="s">
        <v>73</v>
      </c>
      <c r="F90" s="76">
        <f t="shared" si="7"/>
        <v>2.6876555999999998</v>
      </c>
      <c r="G90" s="76">
        <v>2.6627999999999998</v>
      </c>
      <c r="H90" s="75">
        <v>4.8300000000000001E-3</v>
      </c>
      <c r="I90" s="69">
        <v>2.0025600000000001E-2</v>
      </c>
      <c r="J90" s="39"/>
      <c r="K90" s="39"/>
      <c r="L90" s="39"/>
      <c r="M90" s="39"/>
      <c r="N90" s="39"/>
      <c r="O90" s="39"/>
      <c r="P90" s="39"/>
      <c r="Q90" s="39"/>
      <c r="R90" s="39"/>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row>
    <row r="91" spans="2:44" x14ac:dyDescent="0.3">
      <c r="B91" s="3"/>
      <c r="C91" s="2" t="str">
        <f t="shared" si="6"/>
        <v>FergerMarin gassolje</v>
      </c>
      <c r="D91" s="19" t="s">
        <v>74</v>
      </c>
      <c r="E91" s="72" t="s">
        <v>73</v>
      </c>
      <c r="F91" s="76">
        <f t="shared" si="7"/>
        <v>2.6876555999999998</v>
      </c>
      <c r="G91" s="76">
        <v>2.6627999999999998</v>
      </c>
      <c r="H91" s="75">
        <v>4.8300000000000001E-3</v>
      </c>
      <c r="I91" s="69">
        <v>2.0025600000000001E-2</v>
      </c>
      <c r="J91" s="39"/>
      <c r="K91" s="39"/>
      <c r="L91" s="39"/>
      <c r="M91" s="39"/>
      <c r="N91" s="39"/>
      <c r="O91" s="39"/>
      <c r="P91" s="39"/>
      <c r="Q91" s="39"/>
      <c r="R91" s="39"/>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row>
    <row r="92" spans="2:44" x14ac:dyDescent="0.3">
      <c r="B92" s="3"/>
      <c r="C92" s="2"/>
      <c r="D92" s="62" t="s">
        <v>208</v>
      </c>
      <c r="E92" s="39"/>
      <c r="F92" s="39"/>
      <c r="G92" s="39"/>
      <c r="H92" s="39"/>
      <c r="I92" s="2"/>
      <c r="J92" s="39"/>
      <c r="K92" s="39"/>
      <c r="L92" s="39"/>
      <c r="M92" s="39"/>
      <c r="N92" s="39"/>
      <c r="O92" s="39"/>
      <c r="P92" s="39"/>
      <c r="Q92" s="39"/>
      <c r="R92" s="39"/>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row>
    <row r="93" spans="2:44" x14ac:dyDescent="0.3">
      <c r="B93" s="3"/>
      <c r="C93" s="2"/>
      <c r="D93" s="66"/>
      <c r="E93" s="39"/>
      <c r="F93" s="39"/>
      <c r="G93" s="39"/>
      <c r="H93" s="39"/>
      <c r="I93" s="2"/>
      <c r="J93" s="39"/>
      <c r="K93" s="39"/>
      <c r="L93" s="39"/>
      <c r="M93" s="39"/>
      <c r="N93" s="39"/>
      <c r="O93" s="39"/>
      <c r="P93" s="39"/>
      <c r="Q93" s="39"/>
      <c r="R93" s="39"/>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row>
    <row r="94" spans="2:44" x14ac:dyDescent="0.3">
      <c r="B94" s="3"/>
      <c r="C94" s="2"/>
      <c r="D94" s="5" t="s">
        <v>209</v>
      </c>
      <c r="E94" s="39"/>
      <c r="F94" s="39"/>
      <c r="G94" s="39"/>
      <c r="H94" s="39"/>
      <c r="I94" s="2"/>
      <c r="J94" s="39"/>
      <c r="K94" s="39"/>
      <c r="L94" s="39"/>
      <c r="M94" s="39"/>
      <c r="N94" s="39"/>
      <c r="O94" s="39"/>
      <c r="P94" s="39"/>
      <c r="Q94" s="39"/>
      <c r="R94" s="39"/>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row>
    <row r="95" spans="2:44" x14ac:dyDescent="0.3">
      <c r="B95" s="3"/>
      <c r="C95" s="2"/>
      <c r="D95" s="73" t="s">
        <v>53</v>
      </c>
      <c r="E95" s="74" t="s">
        <v>54</v>
      </c>
      <c r="F95" s="74" t="s">
        <v>204</v>
      </c>
      <c r="G95" s="74" t="s">
        <v>205</v>
      </c>
      <c r="H95" s="74" t="s">
        <v>206</v>
      </c>
      <c r="I95" s="73" t="s">
        <v>207</v>
      </c>
      <c r="J95" s="77"/>
      <c r="K95" s="39"/>
      <c r="L95" s="39"/>
      <c r="M95" s="39"/>
      <c r="N95" s="39"/>
      <c r="O95" s="39"/>
      <c r="P95" s="39"/>
      <c r="Q95" s="39"/>
      <c r="R95" s="39"/>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row>
    <row r="96" spans="2:44" x14ac:dyDescent="0.3">
      <c r="B96" s="3"/>
      <c r="C96" s="2" t="str">
        <f t="shared" ref="C96:C107" si="8">CONCATENATE(D96,E96)</f>
        <v>Anleggsmaskinerbiodiesel</v>
      </c>
      <c r="D96" s="19" t="s">
        <v>61</v>
      </c>
      <c r="E96" s="72" t="s">
        <v>63</v>
      </c>
      <c r="F96" s="76">
        <f>SUM(G96:I96)</f>
        <v>3.4360719359999993E-2</v>
      </c>
      <c r="G96" s="72">
        <v>0</v>
      </c>
      <c r="H96" s="75">
        <f t="shared" ref="H96:I107" si="9">H80*VLOOKUP($E96,EGENSKAPER_DRIVSTOFF,2,FALSE)*VLOOKUP($E96,EGENSKAPER_DRIVSTOFF,3,FALSE)/(VLOOKUP($E80,EGENSKAPER_DRIVSTOFF,2,FALSE)*VLOOKUP($E80,EGENSKAPER_DRIVSTOFF,3,FALSE))</f>
        <v>3.1898239999999991E-3</v>
      </c>
      <c r="I96" s="75">
        <f t="shared" si="9"/>
        <v>3.1170895359999992E-2</v>
      </c>
      <c r="J96" s="39"/>
      <c r="K96" s="39"/>
      <c r="L96" s="39"/>
      <c r="M96" s="39"/>
      <c r="N96" s="39"/>
      <c r="O96" s="39"/>
      <c r="P96" s="39"/>
      <c r="Q96" s="39"/>
      <c r="R96" s="39"/>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row>
    <row r="97" spans="2:45" x14ac:dyDescent="0.3">
      <c r="B97" s="3"/>
      <c r="C97" s="2" t="str">
        <f t="shared" si="8"/>
        <v>Traktorerbiodiesel</v>
      </c>
      <c r="D97" s="19" t="s">
        <v>64</v>
      </c>
      <c r="E97" s="72" t="s">
        <v>63</v>
      </c>
      <c r="F97" s="76">
        <f t="shared" ref="F97:F107" si="10">SUM(G97:I97)</f>
        <v>3.4360719359999993E-2</v>
      </c>
      <c r="G97" s="72">
        <v>0</v>
      </c>
      <c r="H97" s="75">
        <f t="shared" si="9"/>
        <v>3.1898239999999991E-3</v>
      </c>
      <c r="I97" s="75">
        <f t="shared" si="9"/>
        <v>3.1170895359999992E-2</v>
      </c>
      <c r="J97" s="39"/>
      <c r="K97" s="39"/>
      <c r="L97" s="39"/>
      <c r="M97" s="39"/>
      <c r="N97" s="39"/>
      <c r="O97" s="39"/>
      <c r="P97" s="39"/>
      <c r="Q97" s="39"/>
      <c r="R97" s="39"/>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row>
    <row r="98" spans="2:45" x14ac:dyDescent="0.3">
      <c r="B98" s="3"/>
      <c r="C98" s="2" t="str">
        <f t="shared" si="8"/>
        <v>Personbilerbiodiesel</v>
      </c>
      <c r="D98" s="19" t="s">
        <v>17</v>
      </c>
      <c r="E98" s="72" t="s">
        <v>63</v>
      </c>
      <c r="F98" s="76">
        <f t="shared" si="10"/>
        <v>1.9742168896949974E-2</v>
      </c>
      <c r="G98" s="72">
        <v>0</v>
      </c>
      <c r="H98" s="75">
        <f t="shared" si="9"/>
        <v>2.0968258404033843E-4</v>
      </c>
      <c r="I98" s="75">
        <f t="shared" si="9"/>
        <v>1.9532486312909634E-2</v>
      </c>
      <c r="J98" s="39"/>
      <c r="K98" s="39"/>
      <c r="L98" s="39"/>
      <c r="M98" s="39"/>
      <c r="N98" s="39"/>
      <c r="O98" s="39"/>
      <c r="P98" s="39"/>
      <c r="Q98" s="39"/>
      <c r="R98" s="39"/>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row>
    <row r="99" spans="2:45" x14ac:dyDescent="0.3">
      <c r="B99" s="3"/>
      <c r="C99" s="2" t="str">
        <f t="shared" si="8"/>
        <v>Personbilerbioetanol</v>
      </c>
      <c r="D99" s="19" t="s">
        <v>17</v>
      </c>
      <c r="E99" s="72" t="s">
        <v>67</v>
      </c>
      <c r="F99" s="76">
        <f t="shared" si="10"/>
        <v>6.6937213022188989E-3</v>
      </c>
      <c r="G99" s="72">
        <v>0</v>
      </c>
      <c r="H99" s="75">
        <f t="shared" si="9"/>
        <v>3.4395018622161806E-3</v>
      </c>
      <c r="I99" s="75">
        <f t="shared" si="9"/>
        <v>3.2542194400027183E-3</v>
      </c>
      <c r="J99" s="39"/>
      <c r="K99" s="39"/>
      <c r="L99" s="39"/>
      <c r="M99" s="39"/>
      <c r="N99" s="39"/>
      <c r="O99" s="39"/>
      <c r="P99" s="39"/>
      <c r="Q99" s="39"/>
      <c r="R99" s="39"/>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row>
    <row r="100" spans="2:45" x14ac:dyDescent="0.3">
      <c r="B100" s="3"/>
      <c r="C100" s="2" t="str">
        <f t="shared" si="8"/>
        <v>Varebilerbiodiesel</v>
      </c>
      <c r="D100" s="19" t="s">
        <v>68</v>
      </c>
      <c r="E100" s="72" t="s">
        <v>63</v>
      </c>
      <c r="F100" s="76">
        <f t="shared" si="10"/>
        <v>1.3941752457735806E-2</v>
      </c>
      <c r="G100" s="72">
        <v>0</v>
      </c>
      <c r="H100" s="75">
        <f t="shared" si="9"/>
        <v>1.3596326368392481E-4</v>
      </c>
      <c r="I100" s="75">
        <f t="shared" si="9"/>
        <v>1.3805789194051881E-2</v>
      </c>
      <c r="J100" s="39"/>
      <c r="K100" s="39"/>
      <c r="L100" s="39"/>
      <c r="M100" s="39"/>
      <c r="N100" s="39"/>
      <c r="O100" s="39"/>
      <c r="P100" s="39"/>
      <c r="Q100" s="39"/>
      <c r="R100" s="39"/>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row>
    <row r="101" spans="2:45" x14ac:dyDescent="0.3">
      <c r="B101" s="3"/>
      <c r="C101" s="2" t="str">
        <f t="shared" si="8"/>
        <v>Varebilerbioetanol</v>
      </c>
      <c r="D101" s="19" t="s">
        <v>68</v>
      </c>
      <c r="E101" s="72" t="s">
        <v>67</v>
      </c>
      <c r="F101" s="76">
        <f t="shared" si="10"/>
        <v>1.4952827532946123E-2</v>
      </c>
      <c r="G101" s="72">
        <v>0</v>
      </c>
      <c r="H101" s="75">
        <f t="shared" si="9"/>
        <v>6.0929253380303198E-3</v>
      </c>
      <c r="I101" s="75">
        <f t="shared" si="9"/>
        <v>8.8599021949158033E-3</v>
      </c>
      <c r="J101" s="39"/>
      <c r="K101" s="39"/>
      <c r="L101" s="39"/>
      <c r="M101" s="39"/>
      <c r="N101" s="39"/>
      <c r="O101" s="39"/>
      <c r="P101" s="39"/>
      <c r="Q101" s="39"/>
      <c r="R101" s="39"/>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row>
    <row r="102" spans="2:45" x14ac:dyDescent="0.3">
      <c r="B102" s="3"/>
      <c r="C102" s="2" t="str">
        <f t="shared" si="8"/>
        <v>Lastebilerbiodiesel</v>
      </c>
      <c r="D102" s="19" t="s">
        <v>69</v>
      </c>
      <c r="E102" s="72" t="s">
        <v>63</v>
      </c>
      <c r="F102" s="76">
        <f t="shared" si="10"/>
        <v>2.5760000220350431E-2</v>
      </c>
      <c r="G102" s="72">
        <v>0</v>
      </c>
      <c r="H102" s="75">
        <f t="shared" si="9"/>
        <v>1.0715031291132676E-4</v>
      </c>
      <c r="I102" s="75">
        <f t="shared" si="9"/>
        <v>2.5652849907439105E-2</v>
      </c>
      <c r="J102" s="39"/>
      <c r="K102" s="39"/>
      <c r="L102" s="39"/>
      <c r="M102" s="39"/>
      <c r="N102" s="39"/>
      <c r="O102" s="39"/>
      <c r="P102" s="39"/>
      <c r="Q102" s="39"/>
      <c r="R102" s="39"/>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row>
    <row r="103" spans="2:45" x14ac:dyDescent="0.3">
      <c r="B103" s="3"/>
      <c r="C103" s="2" t="str">
        <f t="shared" si="8"/>
        <v>Lastebilerbioetanol</v>
      </c>
      <c r="D103" s="19" t="s">
        <v>69</v>
      </c>
      <c r="E103" s="72" t="s">
        <v>67</v>
      </c>
      <c r="F103" s="76">
        <f t="shared" si="10"/>
        <v>1.4059939220715124E-2</v>
      </c>
      <c r="G103" s="72">
        <v>0</v>
      </c>
      <c r="H103" s="75">
        <f t="shared" si="9"/>
        <v>7.3627269178100155E-3</v>
      </c>
      <c r="I103" s="75">
        <f t="shared" si="9"/>
        <v>6.6972123029051091E-3</v>
      </c>
      <c r="J103" s="39"/>
      <c r="K103" s="39"/>
      <c r="L103" s="39"/>
      <c r="M103" s="39"/>
      <c r="N103" s="39"/>
      <c r="O103" s="39"/>
      <c r="P103" s="39"/>
      <c r="Q103" s="39"/>
      <c r="R103" s="39"/>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row>
    <row r="104" spans="2:45" x14ac:dyDescent="0.3">
      <c r="B104" s="3"/>
      <c r="C104" s="2" t="str">
        <f t="shared" si="8"/>
        <v>Busserbiodiesel</v>
      </c>
      <c r="D104" s="19" t="s">
        <v>70</v>
      </c>
      <c r="E104" s="72" t="s">
        <v>63</v>
      </c>
      <c r="F104" s="76">
        <f t="shared" si="10"/>
        <v>2.5760000220350431E-2</v>
      </c>
      <c r="G104" s="72">
        <v>0</v>
      </c>
      <c r="H104" s="75">
        <f t="shared" si="9"/>
        <v>1.0715031291132676E-4</v>
      </c>
      <c r="I104" s="75">
        <f t="shared" si="9"/>
        <v>2.5652849907439105E-2</v>
      </c>
      <c r="J104" s="39"/>
      <c r="K104" s="39"/>
      <c r="L104" s="39"/>
      <c r="M104" s="39"/>
      <c r="N104" s="39"/>
      <c r="O104" s="39"/>
      <c r="P104" s="39"/>
      <c r="Q104" s="39"/>
      <c r="R104" s="39"/>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row>
    <row r="105" spans="2:45" x14ac:dyDescent="0.3">
      <c r="B105" s="3"/>
      <c r="C105" s="2" t="str">
        <f t="shared" si="8"/>
        <v>Renovasjonsbilerbiodiesel</v>
      </c>
      <c r="D105" s="19" t="s">
        <v>71</v>
      </c>
      <c r="E105" s="72" t="s">
        <v>63</v>
      </c>
      <c r="F105" s="76">
        <f t="shared" si="10"/>
        <v>2.5760000220350431E-2</v>
      </c>
      <c r="G105" s="72">
        <v>0</v>
      </c>
      <c r="H105" s="75">
        <f t="shared" si="9"/>
        <v>1.0715031291132676E-4</v>
      </c>
      <c r="I105" s="75">
        <f t="shared" si="9"/>
        <v>2.5652849907439105E-2</v>
      </c>
      <c r="J105" s="39"/>
      <c r="K105" s="39"/>
      <c r="L105" s="39"/>
      <c r="M105" s="39"/>
      <c r="N105" s="39"/>
      <c r="O105" s="39"/>
      <c r="P105" s="39"/>
      <c r="Q105" s="39"/>
      <c r="R105" s="39"/>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row>
    <row r="106" spans="2:45" x14ac:dyDescent="0.3">
      <c r="B106" s="3"/>
      <c r="C106" s="2" t="str">
        <f t="shared" si="8"/>
        <v>Fiskebåterbiodiesel</v>
      </c>
      <c r="D106" s="19" t="s">
        <v>72</v>
      </c>
      <c r="E106" s="72" t="s">
        <v>63</v>
      </c>
      <c r="F106" s="76">
        <f t="shared" si="10"/>
        <v>2.2233006032482596E-2</v>
      </c>
      <c r="G106" s="72">
        <v>0</v>
      </c>
      <c r="H106" s="75">
        <f t="shared" si="9"/>
        <v>4.3203712296983748E-3</v>
      </c>
      <c r="I106" s="75">
        <f t="shared" si="9"/>
        <v>1.7912634802784221E-2</v>
      </c>
      <c r="J106" s="39"/>
      <c r="K106" s="39"/>
      <c r="L106" s="39"/>
      <c r="M106" s="39"/>
      <c r="N106" s="39"/>
      <c r="O106" s="39"/>
      <c r="P106" s="39"/>
      <c r="Q106" s="39"/>
      <c r="R106" s="39"/>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row>
    <row r="107" spans="2:45" x14ac:dyDescent="0.3">
      <c r="B107" s="3"/>
      <c r="C107" s="2" t="str">
        <f t="shared" si="8"/>
        <v>Fergerbiodiesel</v>
      </c>
      <c r="D107" s="19" t="s">
        <v>74</v>
      </c>
      <c r="E107" s="72" t="s">
        <v>63</v>
      </c>
      <c r="F107" s="76">
        <f t="shared" si="10"/>
        <v>2.2233006032482596E-2</v>
      </c>
      <c r="G107" s="72">
        <v>0</v>
      </c>
      <c r="H107" s="75">
        <f t="shared" si="9"/>
        <v>4.3203712296983748E-3</v>
      </c>
      <c r="I107" s="75">
        <f t="shared" si="9"/>
        <v>1.7912634802784221E-2</v>
      </c>
      <c r="J107" s="39"/>
      <c r="K107" s="39"/>
      <c r="L107" s="39"/>
      <c r="M107" s="39"/>
      <c r="N107" s="39"/>
      <c r="O107" s="39"/>
      <c r="P107" s="39"/>
      <c r="Q107" s="39"/>
      <c r="R107" s="39"/>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row>
    <row r="108" spans="2:45" x14ac:dyDescent="0.3">
      <c r="B108" s="3"/>
      <c r="C108" s="2"/>
      <c r="D108" s="62" t="s">
        <v>210</v>
      </c>
      <c r="E108" s="39"/>
      <c r="F108" s="39"/>
      <c r="G108" s="39"/>
      <c r="H108" s="39"/>
      <c r="I108" s="2"/>
      <c r="J108" s="39"/>
      <c r="K108" s="39"/>
      <c r="L108" s="39"/>
      <c r="M108" s="39"/>
      <c r="N108" s="39"/>
      <c r="O108" s="39"/>
      <c r="P108" s="39"/>
      <c r="Q108" s="39"/>
      <c r="R108" s="39"/>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row>
    <row r="109" spans="2:45" x14ac:dyDescent="0.3">
      <c r="B109" s="3"/>
      <c r="C109" s="2"/>
      <c r="D109" s="66"/>
      <c r="E109" s="39"/>
      <c r="F109" s="39"/>
      <c r="G109" s="39"/>
      <c r="H109" s="39"/>
      <c r="I109" s="2"/>
      <c r="J109" s="39"/>
      <c r="K109" s="39"/>
      <c r="L109" s="39"/>
      <c r="M109" s="39"/>
      <c r="N109" s="39"/>
      <c r="O109" s="39"/>
      <c r="P109" s="39"/>
      <c r="Q109" s="39"/>
      <c r="R109" s="39"/>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row>
    <row r="110" spans="2:45" x14ac:dyDescent="0.3">
      <c r="S110" s="40"/>
      <c r="T110" s="40"/>
      <c r="U110" s="40"/>
      <c r="V110" s="40"/>
    </row>
    <row r="111" spans="2:45" ht="23.4" x14ac:dyDescent="0.45">
      <c r="B111" s="3"/>
      <c r="C111" s="38" t="s">
        <v>211</v>
      </c>
      <c r="D111" s="95"/>
      <c r="E111" s="41"/>
      <c r="F111" s="2"/>
      <c r="G111" s="2"/>
      <c r="H111" s="39"/>
      <c r="I111" s="39"/>
      <c r="J111" s="39"/>
      <c r="K111" s="39"/>
      <c r="L111" s="39"/>
      <c r="M111" s="39"/>
      <c r="N111" s="39"/>
      <c r="O111" s="39"/>
      <c r="P111" s="39"/>
      <c r="Q111" s="39"/>
      <c r="R111" s="39"/>
      <c r="S111" s="39"/>
      <c r="T111" s="39"/>
      <c r="U111" s="39"/>
      <c r="V111" s="39"/>
      <c r="W111" s="39"/>
      <c r="X111" s="39"/>
      <c r="Y111" s="39"/>
      <c r="Z111" s="39"/>
      <c r="AA111" s="39"/>
      <c r="AB111" s="39"/>
      <c r="AC111" s="40"/>
      <c r="AD111" s="40"/>
      <c r="AE111" s="40"/>
      <c r="AF111" s="40"/>
      <c r="AG111" s="40"/>
      <c r="AH111" s="40"/>
      <c r="AI111" s="40"/>
      <c r="AJ111" s="40"/>
      <c r="AK111" s="40"/>
      <c r="AL111" s="40"/>
      <c r="AM111" s="40"/>
      <c r="AN111" s="40"/>
      <c r="AO111" s="40"/>
      <c r="AP111" s="40"/>
      <c r="AQ111" s="40"/>
      <c r="AR111" s="40"/>
      <c r="AS111" s="40"/>
    </row>
    <row r="112" spans="2:45" x14ac:dyDescent="0.3">
      <c r="B112" s="3"/>
      <c r="C112" s="8"/>
      <c r="D112" s="96"/>
      <c r="E112" s="41"/>
      <c r="F112" s="2"/>
      <c r="G112" s="2"/>
      <c r="H112" s="39"/>
      <c r="I112" s="39"/>
      <c r="J112" s="39"/>
      <c r="K112" s="39"/>
      <c r="L112" s="39"/>
      <c r="M112" s="39"/>
      <c r="N112" s="39"/>
      <c r="O112" s="39"/>
      <c r="P112" s="39"/>
      <c r="Q112" s="39"/>
      <c r="R112" s="39"/>
      <c r="S112" s="39"/>
      <c r="T112" s="39"/>
      <c r="U112" s="39"/>
      <c r="V112" s="39"/>
      <c r="W112" s="39"/>
      <c r="X112" s="39"/>
      <c r="Y112" s="39"/>
      <c r="Z112" s="39"/>
      <c r="AA112" s="39"/>
      <c r="AB112" s="39"/>
      <c r="AC112" s="40"/>
      <c r="AD112" s="40"/>
      <c r="AE112" s="40"/>
      <c r="AF112" s="40"/>
      <c r="AG112" s="40"/>
      <c r="AH112" s="40"/>
      <c r="AI112" s="40"/>
      <c r="AJ112" s="40"/>
      <c r="AK112" s="40"/>
      <c r="AL112" s="40"/>
      <c r="AM112" s="40"/>
      <c r="AN112" s="40"/>
      <c r="AO112" s="40"/>
      <c r="AP112" s="40"/>
      <c r="AQ112" s="40"/>
      <c r="AR112" s="40"/>
      <c r="AS112" s="40"/>
    </row>
    <row r="113" spans="2:45" ht="45" customHeight="1" x14ac:dyDescent="0.3">
      <c r="B113" s="3"/>
      <c r="C113" s="163" t="s">
        <v>212</v>
      </c>
      <c r="D113" s="140"/>
      <c r="E113" s="140"/>
      <c r="F113" s="140"/>
      <c r="G113" s="140"/>
      <c r="H113" s="140"/>
      <c r="I113" s="140"/>
      <c r="J113" s="140"/>
      <c r="K113" s="140"/>
      <c r="L113" s="140"/>
      <c r="M113" s="140"/>
      <c r="N113" s="39"/>
      <c r="O113" s="39"/>
      <c r="P113" s="39"/>
      <c r="Q113" s="39"/>
      <c r="R113" s="39"/>
      <c r="S113" s="39"/>
      <c r="T113" s="39"/>
      <c r="U113" s="39"/>
      <c r="V113" s="39"/>
      <c r="W113" s="39"/>
      <c r="X113" s="39"/>
      <c r="Y113" s="39"/>
      <c r="Z113" s="39"/>
      <c r="AA113" s="39"/>
      <c r="AB113" s="39"/>
      <c r="AC113" s="40"/>
      <c r="AD113" s="40"/>
      <c r="AE113" s="40"/>
      <c r="AF113" s="40"/>
      <c r="AG113" s="40"/>
      <c r="AH113" s="40"/>
      <c r="AI113" s="40"/>
      <c r="AJ113" s="40"/>
      <c r="AK113" s="40"/>
      <c r="AL113" s="40"/>
      <c r="AM113" s="40"/>
      <c r="AN113" s="40"/>
      <c r="AO113" s="40"/>
    </row>
    <row r="114" spans="2:45" x14ac:dyDescent="0.3">
      <c r="B114" s="3"/>
      <c r="C114" s="8"/>
      <c r="D114" s="96"/>
      <c r="E114" s="41"/>
      <c r="F114" s="2"/>
      <c r="G114" s="2"/>
      <c r="H114" s="39"/>
      <c r="I114" s="39"/>
      <c r="J114" s="39"/>
      <c r="K114" s="39"/>
      <c r="L114" s="39"/>
      <c r="M114" s="39"/>
      <c r="N114" s="39"/>
      <c r="O114" s="39"/>
      <c r="P114" s="39"/>
      <c r="Q114" s="39"/>
      <c r="R114" s="39"/>
      <c r="S114" s="39"/>
      <c r="T114" s="39"/>
      <c r="U114" s="39"/>
      <c r="V114" s="39"/>
      <c r="W114" s="39"/>
      <c r="X114" s="39"/>
      <c r="Y114" s="39"/>
      <c r="Z114" s="39"/>
      <c r="AA114" s="39"/>
      <c r="AB114" s="39"/>
      <c r="AC114" s="40"/>
      <c r="AD114" s="40"/>
      <c r="AE114" s="40"/>
      <c r="AF114" s="40"/>
      <c r="AG114" s="40"/>
      <c r="AH114" s="40"/>
      <c r="AI114" s="40"/>
      <c r="AJ114" s="40"/>
      <c r="AK114" s="40"/>
      <c r="AL114" s="40"/>
      <c r="AM114" s="40"/>
      <c r="AN114" s="40"/>
      <c r="AO114" s="40"/>
      <c r="AP114" s="40"/>
      <c r="AQ114" s="40"/>
      <c r="AR114" s="40"/>
      <c r="AS114" s="40"/>
    </row>
    <row r="115" spans="2:45" ht="96.75" customHeight="1" x14ac:dyDescent="0.3">
      <c r="B115" s="3"/>
      <c r="C115" s="34">
        <v>1</v>
      </c>
      <c r="D115" s="34" t="b">
        <f>AND(IFERROR(MATCH(0,$D$54:$D$56,0),0)=0,IFERROR(MATCH(0,$E$54:$E$56,0),0)=0)</f>
        <v>1</v>
      </c>
      <c r="E115" s="97" t="s">
        <v>213</v>
      </c>
      <c r="F115" s="34"/>
      <c r="G115" s="34"/>
      <c r="H115" s="98"/>
      <c r="I115" s="98"/>
      <c r="J115" s="98"/>
      <c r="K115" s="98"/>
      <c r="L115" s="2"/>
      <c r="M115" s="2"/>
      <c r="N115" s="2"/>
      <c r="O115" s="164" t="s">
        <v>214</v>
      </c>
      <c r="P115" s="165"/>
      <c r="Q115" s="165"/>
      <c r="R115" s="165"/>
      <c r="S115" s="165"/>
      <c r="T115" s="165"/>
      <c r="U115" s="165"/>
      <c r="V115" s="165"/>
      <c r="W115" s="165"/>
      <c r="X115" s="165"/>
      <c r="Y115" s="165"/>
      <c r="Z115" s="165"/>
      <c r="AA115" s="166"/>
      <c r="AB115" s="39"/>
      <c r="AC115" s="40"/>
      <c r="AQ115" s="40"/>
      <c r="AR115" s="40"/>
      <c r="AS115" s="40"/>
    </row>
    <row r="116" spans="2:45" ht="21.75" customHeight="1" x14ac:dyDescent="0.3">
      <c r="B116" s="3"/>
      <c r="C116" s="34">
        <v>2</v>
      </c>
      <c r="D116" s="34" t="e">
        <f>CHOOSE(Tiltaksberegning!$H$20,Skjult!$F$54&gt;0,AND($F$54&gt;0,$F$55&gt;0),AND($F$54&gt;0,$F$55&gt;0,$F$56&gt;0))</f>
        <v>#VALUE!</v>
      </c>
      <c r="E116" s="97" t="s">
        <v>215</v>
      </c>
      <c r="F116" s="34"/>
      <c r="G116" s="34"/>
      <c r="H116" s="98"/>
      <c r="I116" s="98"/>
      <c r="J116" s="98"/>
      <c r="K116" s="98"/>
      <c r="L116" s="2"/>
      <c r="M116" s="2"/>
      <c r="N116" s="2"/>
      <c r="O116" s="167" t="s">
        <v>216</v>
      </c>
      <c r="P116" s="168"/>
      <c r="Q116" s="168"/>
      <c r="R116" s="168"/>
      <c r="S116" s="168"/>
      <c r="T116" s="168"/>
      <c r="U116" s="168"/>
      <c r="V116" s="168"/>
      <c r="W116" s="168"/>
      <c r="X116" s="168"/>
      <c r="Y116" s="168"/>
      <c r="Z116" s="168"/>
      <c r="AA116" s="169"/>
      <c r="AB116" s="39"/>
      <c r="AC116" s="40"/>
      <c r="AQ116" s="40"/>
      <c r="AR116" s="40"/>
      <c r="AS116" s="40"/>
    </row>
    <row r="117" spans="2:45" ht="15.6" x14ac:dyDescent="0.3">
      <c r="B117" s="3"/>
      <c r="C117" s="2">
        <v>3</v>
      </c>
      <c r="D117" s="2"/>
      <c r="E117" s="41"/>
      <c r="F117" s="2"/>
      <c r="G117" s="2"/>
      <c r="H117" s="39"/>
      <c r="I117" s="39"/>
      <c r="J117" s="39"/>
      <c r="K117" s="39"/>
      <c r="L117" s="39"/>
      <c r="M117" s="39"/>
      <c r="N117" s="39"/>
      <c r="O117" s="170" t="s">
        <v>217</v>
      </c>
      <c r="P117" s="171"/>
      <c r="Q117" s="171"/>
      <c r="R117" s="171"/>
      <c r="S117" s="171"/>
      <c r="T117" s="171"/>
      <c r="U117" s="171"/>
      <c r="V117" s="171"/>
      <c r="W117" s="171"/>
      <c r="X117" s="171"/>
      <c r="Y117" s="171"/>
      <c r="Z117" s="171"/>
      <c r="AA117" s="172"/>
      <c r="AB117" s="39"/>
      <c r="AC117" s="40"/>
      <c r="AD117" s="40"/>
      <c r="AE117" s="40"/>
      <c r="AF117" s="40"/>
      <c r="AG117" s="40"/>
      <c r="AH117" s="40"/>
      <c r="AI117" s="40"/>
      <c r="AJ117" s="40"/>
      <c r="AK117" s="40"/>
      <c r="AL117" s="40"/>
      <c r="AM117" s="40"/>
      <c r="AN117" s="40"/>
      <c r="AO117" s="40"/>
      <c r="AP117" s="40"/>
      <c r="AQ117" s="40"/>
      <c r="AR117" s="40"/>
      <c r="AS117" s="40"/>
    </row>
    <row r="118" spans="2:45" ht="15.6" x14ac:dyDescent="0.3">
      <c r="B118" s="3"/>
      <c r="C118" s="2">
        <v>4</v>
      </c>
      <c r="D118" s="2"/>
      <c r="E118" s="41"/>
      <c r="F118" s="2"/>
      <c r="G118" s="2"/>
      <c r="H118" s="39"/>
      <c r="I118" s="39"/>
      <c r="J118" s="39"/>
      <c r="K118" s="39"/>
      <c r="L118" s="39"/>
      <c r="M118" s="39"/>
      <c r="N118" s="39"/>
      <c r="O118" s="173" t="s">
        <v>218</v>
      </c>
      <c r="P118" s="174"/>
      <c r="Q118" s="174"/>
      <c r="R118" s="174"/>
      <c r="S118" s="174"/>
      <c r="T118" s="174"/>
      <c r="U118" s="174"/>
      <c r="V118" s="174"/>
      <c r="W118" s="174"/>
      <c r="X118" s="174"/>
      <c r="Y118" s="174"/>
      <c r="Z118" s="174"/>
      <c r="AA118" s="175"/>
      <c r="AB118" s="39"/>
      <c r="AC118" s="40"/>
      <c r="AD118" s="40"/>
      <c r="AE118" s="40"/>
      <c r="AF118" s="40"/>
      <c r="AG118" s="40"/>
      <c r="AH118" s="40"/>
      <c r="AI118" s="40"/>
      <c r="AJ118" s="40"/>
      <c r="AK118" s="40"/>
      <c r="AL118" s="40"/>
      <c r="AM118" s="40"/>
      <c r="AN118" s="40"/>
      <c r="AO118" s="40"/>
      <c r="AP118" s="40"/>
      <c r="AQ118" s="40"/>
      <c r="AR118" s="40"/>
      <c r="AS118" s="40"/>
    </row>
    <row r="119" spans="2:45" x14ac:dyDescent="0.3">
      <c r="B119" s="3"/>
      <c r="C119" s="6"/>
      <c r="D119" s="2"/>
      <c r="E119" s="41"/>
      <c r="F119" s="2"/>
      <c r="G119" s="2"/>
      <c r="H119" s="39"/>
      <c r="I119" s="39"/>
      <c r="J119" s="39"/>
      <c r="K119" s="39"/>
      <c r="L119" s="39"/>
      <c r="M119" s="39"/>
      <c r="N119" s="39"/>
      <c r="O119" s="39"/>
      <c r="P119" s="39"/>
      <c r="Q119" s="39"/>
      <c r="R119" s="39"/>
      <c r="S119" s="39"/>
      <c r="T119" s="39"/>
      <c r="U119" s="39"/>
      <c r="V119" s="39"/>
      <c r="W119" s="39"/>
      <c r="X119" s="39"/>
      <c r="Y119" s="39"/>
      <c r="Z119" s="39"/>
      <c r="AA119" s="39"/>
      <c r="AB119" s="39"/>
      <c r="AC119" s="40"/>
      <c r="AD119" s="40"/>
      <c r="AE119" s="40"/>
      <c r="AF119" s="40"/>
      <c r="AG119" s="40"/>
      <c r="AH119" s="40"/>
      <c r="AI119" s="40"/>
      <c r="AJ119" s="40"/>
      <c r="AK119" s="40"/>
      <c r="AL119" s="40"/>
      <c r="AM119" s="40"/>
      <c r="AN119" s="40"/>
      <c r="AO119" s="40"/>
      <c r="AP119" s="40"/>
      <c r="AQ119" s="40"/>
      <c r="AR119" s="40"/>
      <c r="AS119" s="40"/>
    </row>
    <row r="120" spans="2:45" x14ac:dyDescent="0.3">
      <c r="B120" s="3"/>
      <c r="C120" s="6"/>
      <c r="D120" s="39"/>
      <c r="E120" s="41"/>
      <c r="F120" s="2"/>
      <c r="G120" s="2"/>
      <c r="H120" s="39"/>
      <c r="I120" s="39"/>
      <c r="J120" s="39"/>
      <c r="K120" s="39"/>
      <c r="L120" s="39"/>
      <c r="M120" s="39"/>
      <c r="N120" s="39"/>
      <c r="O120" s="39"/>
      <c r="P120" s="39"/>
      <c r="Q120" s="39"/>
      <c r="R120" s="39"/>
      <c r="S120" s="39"/>
      <c r="T120" s="39"/>
      <c r="U120" s="39"/>
      <c r="V120" s="39"/>
      <c r="W120" s="39"/>
      <c r="X120" s="39"/>
      <c r="Y120" s="39"/>
      <c r="Z120" s="39"/>
      <c r="AA120" s="39"/>
      <c r="AB120" s="39"/>
      <c r="AC120" s="40"/>
      <c r="AD120" s="40"/>
      <c r="AE120" s="40"/>
      <c r="AF120" s="40"/>
      <c r="AG120" s="40"/>
      <c r="AH120" s="40"/>
      <c r="AI120" s="40"/>
      <c r="AJ120" s="40"/>
      <c r="AK120" s="40"/>
      <c r="AL120" s="40"/>
      <c r="AM120" s="40"/>
      <c r="AN120" s="40"/>
      <c r="AO120" s="40"/>
      <c r="AP120" s="40"/>
      <c r="AQ120" s="40"/>
      <c r="AR120" s="40"/>
      <c r="AS120" s="40"/>
    </row>
    <row r="121" spans="2:45" x14ac:dyDescent="0.3">
      <c r="B121" s="3"/>
      <c r="C121" s="6"/>
      <c r="D121" s="39"/>
      <c r="E121" s="41"/>
      <c r="F121" s="2"/>
      <c r="G121" s="2"/>
      <c r="H121" s="39"/>
      <c r="I121" s="39"/>
      <c r="J121" s="39"/>
      <c r="K121" s="39"/>
      <c r="L121" s="39"/>
      <c r="M121" s="39"/>
      <c r="N121" s="39"/>
      <c r="O121" s="39"/>
      <c r="P121" s="39"/>
      <c r="Q121" s="39"/>
      <c r="R121" s="39"/>
      <c r="S121" s="39"/>
      <c r="T121" s="39"/>
      <c r="U121" s="39"/>
      <c r="V121" s="39"/>
      <c r="W121" s="39"/>
      <c r="X121" s="39"/>
      <c r="Y121" s="39"/>
      <c r="Z121" s="39"/>
      <c r="AA121" s="39"/>
      <c r="AB121" s="39"/>
      <c r="AC121" s="40"/>
      <c r="AD121" s="40"/>
      <c r="AE121" s="40"/>
      <c r="AF121" s="40"/>
      <c r="AG121" s="40"/>
      <c r="AH121" s="40"/>
      <c r="AI121" s="40"/>
      <c r="AJ121" s="40"/>
      <c r="AK121" s="40"/>
      <c r="AL121" s="40"/>
      <c r="AM121" s="40"/>
      <c r="AN121" s="40"/>
      <c r="AO121" s="40"/>
      <c r="AP121" s="40"/>
      <c r="AQ121" s="40"/>
      <c r="AR121" s="40"/>
      <c r="AS121" s="40"/>
    </row>
    <row r="122" spans="2:45" x14ac:dyDescent="0.3">
      <c r="B122" s="3"/>
      <c r="C122" s="6"/>
      <c r="D122" s="39"/>
      <c r="E122" s="41"/>
      <c r="F122" s="2"/>
      <c r="G122" s="2"/>
      <c r="H122" s="39"/>
      <c r="I122" s="39"/>
      <c r="J122" s="39"/>
      <c r="K122" s="39"/>
      <c r="L122" s="39"/>
      <c r="M122" s="39"/>
      <c r="N122" s="39"/>
      <c r="O122" s="39"/>
      <c r="P122" s="39"/>
      <c r="Q122" s="39"/>
      <c r="R122" s="39"/>
      <c r="S122" s="39"/>
      <c r="T122" s="39"/>
      <c r="U122" s="39"/>
      <c r="V122" s="39"/>
      <c r="W122" s="39"/>
      <c r="X122" s="39"/>
      <c r="Y122" s="39"/>
      <c r="Z122" s="39"/>
      <c r="AA122" s="39"/>
      <c r="AB122" s="39"/>
      <c r="AC122" s="40"/>
      <c r="AD122" s="40"/>
      <c r="AE122" s="40"/>
      <c r="AF122" s="40"/>
      <c r="AG122" s="40"/>
      <c r="AH122" s="40"/>
      <c r="AI122" s="40"/>
      <c r="AJ122" s="40"/>
      <c r="AK122" s="40"/>
      <c r="AL122" s="40"/>
      <c r="AM122" s="40"/>
      <c r="AN122" s="40"/>
      <c r="AO122" s="40"/>
      <c r="AP122" s="40"/>
      <c r="AQ122" s="40"/>
      <c r="AR122" s="40"/>
      <c r="AS122" s="40"/>
    </row>
    <row r="123" spans="2:45" x14ac:dyDescent="0.3">
      <c r="B123" s="3"/>
      <c r="C123" s="6"/>
      <c r="D123" s="39"/>
      <c r="E123" s="41"/>
      <c r="F123" s="2"/>
      <c r="G123" s="2"/>
      <c r="H123" s="39"/>
      <c r="I123" s="39"/>
      <c r="J123" s="39"/>
      <c r="K123" s="39"/>
      <c r="L123" s="39"/>
      <c r="M123" s="39"/>
      <c r="N123" s="39"/>
      <c r="O123" s="39"/>
      <c r="P123" s="39"/>
      <c r="Q123" s="39"/>
      <c r="R123" s="39"/>
      <c r="S123" s="39"/>
      <c r="T123" s="39"/>
      <c r="U123" s="39"/>
      <c r="V123" s="39"/>
      <c r="W123" s="39"/>
      <c r="X123" s="39"/>
      <c r="Y123" s="39"/>
      <c r="Z123" s="39"/>
      <c r="AA123" s="39"/>
      <c r="AB123" s="39"/>
      <c r="AC123" s="40"/>
      <c r="AD123" s="40"/>
      <c r="AE123" s="40"/>
      <c r="AF123" s="40"/>
      <c r="AG123" s="40"/>
      <c r="AH123" s="40"/>
      <c r="AI123" s="40"/>
      <c r="AJ123" s="40"/>
      <c r="AK123" s="40"/>
      <c r="AL123" s="40"/>
      <c r="AM123" s="40"/>
      <c r="AN123" s="40"/>
      <c r="AO123" s="40"/>
      <c r="AP123" s="40"/>
      <c r="AQ123" s="40"/>
      <c r="AR123" s="40"/>
      <c r="AS123" s="40"/>
    </row>
    <row r="124" spans="2:45" x14ac:dyDescent="0.3">
      <c r="B124" s="3"/>
      <c r="C124" s="6"/>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K124" s="40"/>
    </row>
  </sheetData>
  <sheetProtection selectLockedCells="1" selectUnlockedCells="1"/>
  <mergeCells count="20">
    <mergeCell ref="C113:M113"/>
    <mergeCell ref="O115:AA115"/>
    <mergeCell ref="O116:AA116"/>
    <mergeCell ref="O117:AA117"/>
    <mergeCell ref="O118:AA118"/>
    <mergeCell ref="C4:L4"/>
    <mergeCell ref="C5:L5"/>
    <mergeCell ref="C54:C56"/>
    <mergeCell ref="C66:C68"/>
    <mergeCell ref="D71:M72"/>
    <mergeCell ref="E46:G46"/>
    <mergeCell ref="E47:G47"/>
    <mergeCell ref="N52:Q52"/>
    <mergeCell ref="N64:Q64"/>
    <mergeCell ref="C19:M19"/>
    <mergeCell ref="C77:M77"/>
    <mergeCell ref="D59:M60"/>
    <mergeCell ref="E41:G41"/>
    <mergeCell ref="E42:G42"/>
    <mergeCell ref="E43:G43"/>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dc15e87e6184dc285cecc59dfe3e409 xmlns="99b93dda-0db1-4804-bcd9-79ac3408f7b3">
      <Terms xmlns="http://schemas.microsoft.com/office/infopath/2007/PartnerControls"/>
    </gdc15e87e6184dc285cecc59dfe3e409>
    <TaxCatchAll xmlns="99b93dda-0db1-4804-bcd9-79ac3408f7b3">
      <Value>14</Value>
    </TaxCatchAll>
    <a707137999d24c5390df78a72943486a xmlns="99b93dda-0db1-4804-bcd9-79ac3408f7b3">
      <Terms xmlns="http://schemas.microsoft.com/office/infopath/2007/PartnerControls">
        <TermInfo xmlns="http://schemas.microsoft.com/office/infopath/2007/PartnerControls">
          <TermName xmlns="http://schemas.microsoft.com/office/infopath/2007/PartnerControls">Tiltaksberegninger</TermName>
          <TermId xmlns="http://schemas.microsoft.com/office/infopath/2007/PartnerControls">7e77b745-5d18-48d9-beea-061886f4c52c</TermId>
        </TermInfo>
      </Terms>
    </a707137999d24c5390df78a72943486a>
    <AvtaltDato xmlns="99b93dda-0db1-4804-bcd9-79ac3408f7b3" xsi:nil="true"/>
  </documentManagement>
</p:properties>
</file>

<file path=customXml/item3.xml><?xml version="1.0" encoding="utf-8"?>
<?mso-contentType ?>
<SharedContentType xmlns="Microsoft.SharePoint.Taxonomy.ContentTypeSync" SourceId="f3010fb3-0ead-40f9-8418-3186255a05f9" ContentTypeId="0x010100D14BD004BF1C4459B890F3727F092580" PreviousValue="false"/>
</file>

<file path=customXml/item4.xml><?xml version="1.0" encoding="utf-8"?>
<ct:contentTypeSchema xmlns:ct="http://schemas.microsoft.com/office/2006/metadata/contentType" xmlns:ma="http://schemas.microsoft.com/office/2006/metadata/properties/metaAttributes" ct:_="" ma:_="" ma:contentTypeName="Miljødirektoratet Dokument" ma:contentTypeID="0x010100D14BD004BF1C4459B890F3727F092580002A6152CC2803854CA82A2DC3B1001191" ma:contentTypeVersion="4" ma:contentTypeDescription="Opprett et nytt dokument. " ma:contentTypeScope="" ma:versionID="5f0559c35dec5eb2ead2b510af0faa40">
  <xsd:schema xmlns:xsd="http://www.w3.org/2001/XMLSchema" xmlns:xs="http://www.w3.org/2001/XMLSchema" xmlns:p="http://schemas.microsoft.com/office/2006/metadata/properties" xmlns:ns2="99b93dda-0db1-4804-bcd9-79ac3408f7b3" targetNamespace="http://schemas.microsoft.com/office/2006/metadata/properties" ma:root="true" ma:fieldsID="0b78b3eb7b33415bd20866e705bab9b7" ns2:_="">
    <xsd:import namespace="99b93dda-0db1-4804-bcd9-79ac3408f7b3"/>
    <xsd:element name="properties">
      <xsd:complexType>
        <xsd:sequence>
          <xsd:element name="documentManagement">
            <xsd:complexType>
              <xsd:all>
                <xsd:element ref="ns2:gdc15e87e6184dc285cecc59dfe3e409" minOccurs="0"/>
                <xsd:element ref="ns2:TaxCatchAll" minOccurs="0"/>
                <xsd:element ref="ns2:TaxCatchAllLabel" minOccurs="0"/>
                <xsd:element ref="ns2:a707137999d24c5390df78a72943486a" minOccurs="0"/>
                <xsd:element ref="ns2:AvtaltDat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b93dda-0db1-4804-bcd9-79ac3408f7b3" elementFormDefault="qualified">
    <xsd:import namespace="http://schemas.microsoft.com/office/2006/documentManagement/types"/>
    <xsd:import namespace="http://schemas.microsoft.com/office/infopath/2007/PartnerControls"/>
    <xsd:element name="gdc15e87e6184dc285cecc59dfe3e409" ma:index="8" nillable="true" ma:taxonomy="true" ma:internalName="gdc15e87e6184dc285cecc59dfe3e409" ma:taxonomyFieldName="Dokumentkategori" ma:displayName="Dokumentkategori" ma:default="" ma:fieldId="{0dc15e87-e618-4dc2-85ce-cc59dfe3e409}" ma:taxonomyMulti="true" ma:sspId="f3010fb3-0ead-40f9-8418-3186255a05f9" ma:termSetId="53e1fc6a-97c5-4630-8402-445232887b95" ma:anchorId="00000000-0000-0000-0000-000000000000" ma:open="true" ma:isKeyword="false">
      <xsd:complexType>
        <xsd:sequence>
          <xsd:element ref="pc:Terms" minOccurs="0" maxOccurs="1"/>
        </xsd:sequence>
      </xsd:complexType>
    </xsd:element>
    <xsd:element name="TaxCatchAll" ma:index="9" nillable="true" ma:displayName="Taxonomy Catch All Column" ma:hidden="true" ma:list="{e68eb831-0698-449c-9c70-f524bef4d1f0}" ma:internalName="TaxCatchAll" ma:showField="CatchAllData" ma:web="b2b230d7-ee94-4020-9a75-c96748cb4478">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68eb831-0698-449c-9c70-f524bef4d1f0}" ma:internalName="TaxCatchAllLabel" ma:readOnly="true" ma:showField="CatchAllDataLabel" ma:web="b2b230d7-ee94-4020-9a75-c96748cb4478">
      <xsd:complexType>
        <xsd:complexContent>
          <xsd:extension base="dms:MultiChoiceLookup">
            <xsd:sequence>
              <xsd:element name="Value" type="dms:Lookup" maxOccurs="unbounded" minOccurs="0" nillable="true"/>
            </xsd:sequence>
          </xsd:extension>
        </xsd:complexContent>
      </xsd:complexType>
    </xsd:element>
    <xsd:element name="a707137999d24c5390df78a72943486a" ma:index="12" nillable="true" ma:taxonomy="true" ma:internalName="a707137999d24c5390df78a72943486a" ma:taxonomyFieldName="Stikkord" ma:displayName="Stikkord" ma:readOnly="false" ma:default="" ma:fieldId="{a7071379-99d2-4c53-90df-78a72943486a}" ma:taxonomyMulti="true" ma:sspId="f3010fb3-0ead-40f9-8418-3186255a05f9" ma:termSetId="5b9839b4-4137-4aaf-bfa7-b3e208cd477c" ma:anchorId="00000000-0000-0000-0000-000000000000" ma:open="true" ma:isKeyword="false">
      <xsd:complexType>
        <xsd:sequence>
          <xsd:element ref="pc:Terms" minOccurs="0" maxOccurs="1"/>
        </xsd:sequence>
      </xsd:complexType>
    </xsd:element>
    <xsd:element name="AvtaltDato" ma:index="14" nillable="true" ma:displayName="Avtalt dato" ma:format="DateOnly" ma:indexed="true" ma:internalName="AvtaltDato" ma:readOnly="fals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965165-DA08-450E-AA04-AC0CA7F79874}">
  <ds:schemaRefs>
    <ds:schemaRef ds:uri="http://schemas.microsoft.com/sharepoint/v3/contenttype/forms"/>
  </ds:schemaRefs>
</ds:datastoreItem>
</file>

<file path=customXml/itemProps2.xml><?xml version="1.0" encoding="utf-8"?>
<ds:datastoreItem xmlns:ds="http://schemas.openxmlformats.org/officeDocument/2006/customXml" ds:itemID="{323FEBBC-DEE7-4848-AAEC-6290CB38EC32}">
  <ds:schemaRefs>
    <ds:schemaRef ds:uri="http://purl.org/dc/terms/"/>
    <ds:schemaRef ds:uri="http://schemas.openxmlformats.org/package/2006/metadata/core-properties"/>
    <ds:schemaRef ds:uri="99b93dda-0db1-4804-bcd9-79ac3408f7b3"/>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D1C1E79D-755C-4EF8-BD46-0AF07BCAD7C7}">
  <ds:schemaRefs>
    <ds:schemaRef ds:uri="Microsoft.SharePoint.Taxonomy.ContentTypeSync"/>
  </ds:schemaRefs>
</ds:datastoreItem>
</file>

<file path=customXml/itemProps4.xml><?xml version="1.0" encoding="utf-8"?>
<ds:datastoreItem xmlns:ds="http://schemas.openxmlformats.org/officeDocument/2006/customXml" ds:itemID="{B187AAF8-03E8-4FFE-BADB-B15FB7FF7C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b93dda-0db1-4804-bcd9-79ac3408f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10</vt:i4>
      </vt:variant>
    </vt:vector>
  </HeadingPairs>
  <TitlesOfParts>
    <vt:vector size="14" baseType="lpstr">
      <vt:lpstr>Tiltaksberegning</vt:lpstr>
      <vt:lpstr>Metode og bakgrunnsdata</vt:lpstr>
      <vt:lpstr>Versjonslogg</vt:lpstr>
      <vt:lpstr>Skjult</vt:lpstr>
      <vt:lpstr>EGENSKAPER_DRIVSTOFF</vt:lpstr>
      <vt:lpstr>GRUPPE_1</vt:lpstr>
      <vt:lpstr>GRUPPE_2</vt:lpstr>
      <vt:lpstr>GRUPPE_3</vt:lpstr>
      <vt:lpstr>GRUPPE_4</vt:lpstr>
      <vt:lpstr>KJØRETØY</vt:lpstr>
      <vt:lpstr>KJØRETØY_Kjøretøy</vt:lpstr>
      <vt:lpstr>UTSLIPPSFAKTOR_BIO</vt:lpstr>
      <vt:lpstr>UTSLIPPSFAKTOR_FOSSIL</vt:lpstr>
      <vt:lpstr>UTSLIPPSFAKTORER_FØR</vt:lpstr>
    </vt:vector>
  </TitlesOfParts>
  <Manager/>
  <Company>Miljødirektoratet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Biodrivstoff</dc:title>
  <dc:subject/>
  <dc:creator>Anne Zimmer Jacobsen</dc:creator>
  <cp:keywords/>
  <dc:description/>
  <cp:lastModifiedBy>Tomas Seim</cp:lastModifiedBy>
  <cp:revision/>
  <dcterms:created xsi:type="dcterms:W3CDTF">2017-01-18T08:59:28Z</dcterms:created>
  <dcterms:modified xsi:type="dcterms:W3CDTF">2020-08-14T10:01:13Z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0x010100D14BD004BF1C4459B890F3727F092580002A6152CC2803854CA82A2DC3B1001191</vt:lpwstr>
  </property>
  <property fmtid="{D5CDD505-2E9C-101B-9397-08002B2CF9AE}" pid="3" name="Stikkord">
    <vt:lpwstr>14;#Tiltaksberegninger|7e77b745-5d18-48d9-beea-061886f4c52c</vt:lpwstr>
  </property>
  <property fmtid="{D5CDD505-2E9C-101B-9397-08002B2CF9AE}" pid="4" name="Dokumentkategori">
    <vt:lpwstr/>
  </property>
</Properties>
</file>