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updateLinks="always" codeName="ThisWorkbook"/>
  <mc:AlternateContent xmlns:mc="http://schemas.openxmlformats.org/markup-compatibility/2006">
    <mc:Choice Requires="x15">
      <x15ac:absPath xmlns:x15ac="http://schemas.microsoft.com/office/spreadsheetml/2010/11/ac" url="https://miljodir.sharepoint.com/sites/kommuneregnskap/Delte dokumenter/General/Tiltaksmaler/1 Gjeldende Maler/"/>
    </mc:Choice>
  </mc:AlternateContent>
  <xr:revisionPtr revIDLastSave="16" documentId="13_ncr:1_{CB4B8ED8-DDD9-4B3F-AFA4-A0601CA1011A}" xr6:coauthVersionLast="47" xr6:coauthVersionMax="47" xr10:uidLastSave="{743A58F6-C13E-4350-B26E-8B45CE2F33CE}"/>
  <bookViews>
    <workbookView xWindow="-108" yWindow="-108" windowWidth="29016" windowHeight="17616" xr2:uid="{00000000-000D-0000-FFFF-FFFF00000000}"/>
  </bookViews>
  <sheets>
    <sheet name="Tiltaksberegning" sheetId="4" r:id="rId1"/>
    <sheet name="Metode og bakgrunnsdata" sheetId="9" r:id="rId2"/>
    <sheet name="Versjonslogg" sheetId="11" r:id="rId3"/>
    <sheet name="Skjult" sheetId="10" state="hidden" r:id="rId4"/>
  </sheets>
  <definedNames>
    <definedName name="_xlnm._FilterDatabase" localSheetId="1" hidden="1">'Metode og bakgrunnsdata'!$C$11:$K$76</definedName>
    <definedName name="AntallKjøretøyEtter">Tiltaksberegning!$L$36</definedName>
    <definedName name="AntallKjøretøyFør">Tiltaksberegning!$L$26</definedName>
    <definedName name="EuroklasseEtter">Tiltaksberegning!$L$32</definedName>
    <definedName name="EuroklasseFør">Tiltaksberegning!$L$22</definedName>
    <definedName name="GRUPPE_1">Skjult!$F$8</definedName>
    <definedName name="GRUPPE_2">Skjult!$G$8:$G$13</definedName>
    <definedName name="GRUPPE_3">Skjult!$H$8:$H$13</definedName>
    <definedName name="GRUPPE_4">Skjult!$I$8:$I$13</definedName>
    <definedName name="KjørelengdePerKjøretøyEtter">Tiltaksberegning!$L$37</definedName>
    <definedName name="KjørelengdePerKjøretøyFør">Tiltaksberegning!$L$27</definedName>
    <definedName name="KJØRETØY">Skjult!$C$7:$D$16</definedName>
    <definedName name="KJØRETØY_Kjøretøy">Skjult!$C$8:$C$16</definedName>
    <definedName name="KjøretøyOgDrivstoffEtter">Tiltaksberegning!$L$31</definedName>
    <definedName name="KjøretøyOgDrivstoffFør">Tiltaksberegning!$L$21</definedName>
    <definedName name="Tiltakets_effekt_reduksjon_av_utslipp">Tiltaksberegning!$G$46</definedName>
    <definedName name="Utslipp_dersom_tiltaket_gjennomføres">Tiltaksberegning!$G$45</definedName>
    <definedName name="Utslipp_uten_tiltaket">Tiltaksberegning!$G$44</definedName>
    <definedName name="UTSLIPPSFAKTORER">'Metode og bakgrunnsdata'!$C$11:$K$76</definedName>
    <definedName name="UTSLIPPSFAKTORER_Kategori2">'Metode og bakgrunnsdata'!$D$12:$D$76</definedName>
    <definedName name="UtslippsfaktorEtter">Tiltaksberegning!$L$34</definedName>
    <definedName name="UtslippsfaktorFør">Tiltaksberegning!$L$24</definedName>
    <definedName name="VektklasseEtter">Tiltaksberegning!$L$33</definedName>
    <definedName name="VektklasseFør">Tiltaksberegning!$L$23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2" i="9" l="1"/>
  <c r="D32" i="9"/>
  <c r="J32" i="9"/>
  <c r="K32" i="9"/>
  <c r="J31" i="9"/>
  <c r="I31" i="9" s="1"/>
  <c r="K31" i="9" s="1"/>
  <c r="J13" i="9"/>
  <c r="I13" i="9" s="1"/>
  <c r="K13" i="9" s="1"/>
  <c r="J14" i="9"/>
  <c r="I14" i="9" s="1"/>
  <c r="K14" i="9" s="1"/>
  <c r="J15" i="9"/>
  <c r="I15" i="9" s="1"/>
  <c r="K15" i="9" s="1"/>
  <c r="J16" i="9"/>
  <c r="I16" i="9" s="1"/>
  <c r="K16" i="9" s="1"/>
  <c r="J17" i="9"/>
  <c r="I17" i="9" s="1"/>
  <c r="K17" i="9" s="1"/>
  <c r="J18" i="9"/>
  <c r="I18" i="9" s="1"/>
  <c r="K18" i="9" s="1"/>
  <c r="J19" i="9"/>
  <c r="I19" i="9" s="1"/>
  <c r="K19" i="9" s="1"/>
  <c r="J20" i="9"/>
  <c r="I20" i="9" s="1"/>
  <c r="K20" i="9" s="1"/>
  <c r="J21" i="9"/>
  <c r="I21" i="9" s="1"/>
  <c r="K21" i="9" s="1"/>
  <c r="J22" i="9"/>
  <c r="I22" i="9" s="1"/>
  <c r="K22" i="9" s="1"/>
  <c r="J23" i="9"/>
  <c r="I23" i="9" s="1"/>
  <c r="K23" i="9" s="1"/>
  <c r="J24" i="9"/>
  <c r="I24" i="9" s="1"/>
  <c r="K24" i="9" s="1"/>
  <c r="J25" i="9"/>
  <c r="I25" i="9" s="1"/>
  <c r="K25" i="9" s="1"/>
  <c r="J26" i="9"/>
  <c r="I26" i="9" s="1"/>
  <c r="K26" i="9" s="1"/>
  <c r="J27" i="9"/>
  <c r="I27" i="9" s="1"/>
  <c r="K27" i="9" s="1"/>
  <c r="J28" i="9"/>
  <c r="I28" i="9" s="1"/>
  <c r="K28" i="9" s="1"/>
  <c r="J29" i="9"/>
  <c r="I29" i="9" s="1"/>
  <c r="K29" i="9" s="1"/>
  <c r="J30" i="9"/>
  <c r="I30" i="9" s="1"/>
  <c r="K30" i="9" s="1"/>
  <c r="J33" i="9"/>
  <c r="I33" i="9" s="1"/>
  <c r="K33" i="9" s="1"/>
  <c r="J34" i="9"/>
  <c r="I34" i="9" s="1"/>
  <c r="K34" i="9" s="1"/>
  <c r="J35" i="9"/>
  <c r="I35" i="9" s="1"/>
  <c r="K35" i="9" s="1"/>
  <c r="J36" i="9"/>
  <c r="I36" i="9" s="1"/>
  <c r="K36" i="9" s="1"/>
  <c r="J37" i="9"/>
  <c r="I37" i="9" s="1"/>
  <c r="K37" i="9" s="1"/>
  <c r="J38" i="9"/>
  <c r="I38" i="9" s="1"/>
  <c r="K38" i="9" s="1"/>
  <c r="J39" i="9"/>
  <c r="I39" i="9" s="1"/>
  <c r="K39" i="9" s="1"/>
  <c r="J40" i="9"/>
  <c r="I40" i="9" s="1"/>
  <c r="K40" i="9" s="1"/>
  <c r="J41" i="9"/>
  <c r="I41" i="9" s="1"/>
  <c r="K41" i="9" s="1"/>
  <c r="J42" i="9"/>
  <c r="I42" i="9" s="1"/>
  <c r="K42" i="9" s="1"/>
  <c r="J43" i="9"/>
  <c r="I43" i="9" s="1"/>
  <c r="K43" i="9" s="1"/>
  <c r="J44" i="9"/>
  <c r="I44" i="9" s="1"/>
  <c r="K44" i="9" s="1"/>
  <c r="J45" i="9"/>
  <c r="I45" i="9" s="1"/>
  <c r="K45" i="9" s="1"/>
  <c r="J46" i="9"/>
  <c r="I46" i="9" s="1"/>
  <c r="K46" i="9" s="1"/>
  <c r="J47" i="9"/>
  <c r="I47" i="9" s="1"/>
  <c r="K47" i="9" s="1"/>
  <c r="J48" i="9"/>
  <c r="I48" i="9" s="1"/>
  <c r="K48" i="9" s="1"/>
  <c r="J49" i="9"/>
  <c r="I49" i="9" s="1"/>
  <c r="K49" i="9" s="1"/>
  <c r="J50" i="9"/>
  <c r="I50" i="9" s="1"/>
  <c r="K50" i="9" s="1"/>
  <c r="J51" i="9"/>
  <c r="I51" i="9" s="1"/>
  <c r="K51" i="9" s="1"/>
  <c r="J52" i="9"/>
  <c r="I52" i="9" s="1"/>
  <c r="K52" i="9" s="1"/>
  <c r="J53" i="9"/>
  <c r="I53" i="9" s="1"/>
  <c r="K53" i="9" s="1"/>
  <c r="J54" i="9"/>
  <c r="I54" i="9" s="1"/>
  <c r="K54" i="9" s="1"/>
  <c r="J55" i="9"/>
  <c r="I55" i="9" s="1"/>
  <c r="K55" i="9" s="1"/>
  <c r="J56" i="9"/>
  <c r="I56" i="9" s="1"/>
  <c r="K56" i="9" s="1"/>
  <c r="J57" i="9"/>
  <c r="I57" i="9" s="1"/>
  <c r="K57" i="9" s="1"/>
  <c r="J58" i="9"/>
  <c r="I58" i="9" s="1"/>
  <c r="K58" i="9" s="1"/>
  <c r="J59" i="9"/>
  <c r="I59" i="9" s="1"/>
  <c r="K59" i="9" s="1"/>
  <c r="J60" i="9"/>
  <c r="I60" i="9" s="1"/>
  <c r="K60" i="9" s="1"/>
  <c r="J61" i="9"/>
  <c r="I61" i="9" s="1"/>
  <c r="K61" i="9" s="1"/>
  <c r="J62" i="9"/>
  <c r="I62" i="9" s="1"/>
  <c r="K62" i="9" s="1"/>
  <c r="J63" i="9"/>
  <c r="I63" i="9" s="1"/>
  <c r="K63" i="9" s="1"/>
  <c r="J64" i="9"/>
  <c r="I64" i="9" s="1"/>
  <c r="K64" i="9" s="1"/>
  <c r="J65" i="9"/>
  <c r="I65" i="9" s="1"/>
  <c r="K65" i="9" s="1"/>
  <c r="J66" i="9"/>
  <c r="I66" i="9" s="1"/>
  <c r="K66" i="9" s="1"/>
  <c r="J67" i="9"/>
  <c r="I67" i="9" s="1"/>
  <c r="K67" i="9" s="1"/>
  <c r="J68" i="9"/>
  <c r="I68" i="9" s="1"/>
  <c r="K68" i="9" s="1"/>
  <c r="J69" i="9"/>
  <c r="I69" i="9" s="1"/>
  <c r="K69" i="9" s="1"/>
  <c r="J70" i="9"/>
  <c r="I70" i="9" s="1"/>
  <c r="K70" i="9" s="1"/>
  <c r="J71" i="9"/>
  <c r="I71" i="9" s="1"/>
  <c r="K71" i="9" s="1"/>
  <c r="J72" i="9"/>
  <c r="I72" i="9" s="1"/>
  <c r="K72" i="9" s="1"/>
  <c r="J73" i="9"/>
  <c r="I73" i="9" s="1"/>
  <c r="K73" i="9" s="1"/>
  <c r="J74" i="9"/>
  <c r="I74" i="9" s="1"/>
  <c r="K74" i="9" s="1"/>
  <c r="J12" i="9"/>
  <c r="I12" i="9" s="1"/>
  <c r="K12" i="9" s="1"/>
  <c r="C74" i="9"/>
  <c r="D74" i="9"/>
  <c r="C12" i="9"/>
  <c r="C13" i="9"/>
  <c r="C14" i="9"/>
  <c r="C15" i="9"/>
  <c r="C16" i="9"/>
  <c r="C17" i="9"/>
  <c r="D12" i="9"/>
  <c r="D13" i="9"/>
  <c r="D14" i="9"/>
  <c r="D15" i="9"/>
  <c r="D16" i="9"/>
  <c r="D17" i="9"/>
  <c r="C18" i="9"/>
  <c r="D18" i="9"/>
  <c r="C19" i="9"/>
  <c r="D19" i="9"/>
  <c r="C20" i="9"/>
  <c r="D20" i="9"/>
  <c r="C21" i="9"/>
  <c r="D21" i="9"/>
  <c r="C22" i="9"/>
  <c r="D22" i="9"/>
  <c r="C23" i="9"/>
  <c r="D23" i="9"/>
  <c r="C24" i="9"/>
  <c r="D24" i="9"/>
  <c r="C25" i="9"/>
  <c r="D25" i="9"/>
  <c r="C26" i="9"/>
  <c r="D26" i="9"/>
  <c r="C27" i="9"/>
  <c r="D27" i="9"/>
  <c r="C28" i="9"/>
  <c r="D28" i="9"/>
  <c r="C29" i="9"/>
  <c r="D29" i="9"/>
  <c r="C30" i="9"/>
  <c r="D30" i="9"/>
  <c r="C31" i="9"/>
  <c r="D31" i="9"/>
  <c r="C33" i="9"/>
  <c r="D33" i="9"/>
  <c r="C34" i="9"/>
  <c r="D34" i="9"/>
  <c r="C35" i="9"/>
  <c r="D35" i="9"/>
  <c r="C36" i="9"/>
  <c r="D36" i="9"/>
  <c r="C37" i="9"/>
  <c r="D37" i="9"/>
  <c r="C38" i="9"/>
  <c r="D38" i="9"/>
  <c r="C39" i="9"/>
  <c r="D39" i="9"/>
  <c r="C40" i="9"/>
  <c r="D40" i="9"/>
  <c r="C41" i="9"/>
  <c r="D41" i="9"/>
  <c r="C42" i="9"/>
  <c r="D42" i="9"/>
  <c r="C43" i="9"/>
  <c r="D43" i="9"/>
  <c r="C44" i="9"/>
  <c r="D44" i="9"/>
  <c r="C45" i="9"/>
  <c r="D45" i="9"/>
  <c r="C46" i="9"/>
  <c r="D46" i="9"/>
  <c r="C47" i="9"/>
  <c r="D47" i="9"/>
  <c r="C48" i="9"/>
  <c r="D48" i="9"/>
  <c r="C49" i="9"/>
  <c r="D49" i="9"/>
  <c r="C50" i="9"/>
  <c r="D50" i="9"/>
  <c r="C51" i="9"/>
  <c r="D51" i="9"/>
  <c r="C52" i="9"/>
  <c r="D52" i="9"/>
  <c r="C53" i="9"/>
  <c r="D53" i="9"/>
  <c r="C54" i="9"/>
  <c r="D54" i="9"/>
  <c r="C55" i="9"/>
  <c r="D55" i="9"/>
  <c r="C56" i="9"/>
  <c r="D56" i="9"/>
  <c r="C57" i="9"/>
  <c r="D57" i="9"/>
  <c r="C58" i="9"/>
  <c r="D58" i="9"/>
  <c r="C59" i="9"/>
  <c r="D59" i="9"/>
  <c r="C60" i="9"/>
  <c r="D60" i="9"/>
  <c r="C61" i="9"/>
  <c r="D61" i="9"/>
  <c r="C62" i="9"/>
  <c r="D62" i="9"/>
  <c r="C63" i="9"/>
  <c r="D63" i="9"/>
  <c r="C64" i="9"/>
  <c r="D64" i="9"/>
  <c r="C65" i="9"/>
  <c r="D65" i="9"/>
  <c r="C66" i="9"/>
  <c r="D66" i="9"/>
  <c r="C67" i="9"/>
  <c r="D67" i="9"/>
  <c r="C68" i="9"/>
  <c r="D68" i="9"/>
  <c r="C69" i="9"/>
  <c r="D69" i="9"/>
  <c r="C70" i="9"/>
  <c r="D70" i="9"/>
  <c r="C71" i="9"/>
  <c r="D71" i="9"/>
  <c r="C72" i="9"/>
  <c r="D72" i="9"/>
  <c r="C73" i="9"/>
  <c r="D73" i="9"/>
  <c r="L38" i="4"/>
  <c r="L28" i="4"/>
  <c r="L34" i="4" l="1"/>
  <c r="G45" i="4" s="1"/>
  <c r="L25" i="4"/>
  <c r="L35" i="4"/>
  <c r="L24" i="4"/>
  <c r="G44" i="4" s="1"/>
  <c r="G46" i="4" l="1"/>
</calcChain>
</file>

<file path=xl/sharedStrings.xml><?xml version="1.0" encoding="utf-8"?>
<sst xmlns="http://schemas.openxmlformats.org/spreadsheetml/2006/main" count="391" uniqueCount="173">
  <si>
    <t>Tiltak:</t>
  </si>
  <si>
    <t>Tiltaksbeskrivelse</t>
  </si>
  <si>
    <t>Veiledning</t>
  </si>
  <si>
    <t>Inngangsdata for beregning</t>
  </si>
  <si>
    <t>Utslipp dersom tiltaket gjennomføres</t>
  </si>
  <si>
    <t>Tiltakets effekt, reduksjon av utslipp</t>
  </si>
  <si>
    <t>Utslippskilde:</t>
  </si>
  <si>
    <t>Verifisering av effekt</t>
  </si>
  <si>
    <t>Sist oppdatert:</t>
  </si>
  <si>
    <t>Nedlastingsdato:</t>
  </si>
  <si>
    <t>Utfyllingsdato:</t>
  </si>
  <si>
    <t>Utfylt av:</t>
  </si>
  <si>
    <t xml:space="preserve">Utslipp uten tiltaket </t>
  </si>
  <si>
    <r>
      <t xml:space="preserve">Merknad: dersom </t>
    </r>
    <r>
      <rPr>
        <i/>
        <sz val="11"/>
        <color theme="1"/>
        <rFont val="Calibri"/>
        <family val="2"/>
        <scheme val="minor"/>
      </rPr>
      <t xml:space="preserve">positivt </t>
    </r>
    <r>
      <rPr>
        <sz val="11"/>
        <color theme="1"/>
        <rFont val="Calibri"/>
        <family val="2"/>
        <scheme val="minor"/>
      </rPr>
      <t xml:space="preserve">tall vil tiltaket medføre en utslippsreduksjon. </t>
    </r>
  </si>
  <si>
    <t>Dagens kjøretøy</t>
  </si>
  <si>
    <r>
      <t>Utslippsfaktor til kjøretøyene basert på valgene over</t>
    </r>
    <r>
      <rPr>
        <sz val="11"/>
        <color theme="1"/>
        <rFont val="Calibri"/>
        <family val="2"/>
        <scheme val="minor"/>
      </rPr>
      <t>:</t>
    </r>
  </si>
  <si>
    <t>Fremtidig kjøretøy etter tiltaket</t>
  </si>
  <si>
    <t xml:space="preserve">Notater:
</t>
  </si>
  <si>
    <t>Datavalideringsformler, før tiltak</t>
  </si>
  <si>
    <t>Datavalideringsformler, etter tiltak</t>
  </si>
  <si>
    <t>EuroklasseFør</t>
  </si>
  <si>
    <t>UtslippsfaktorFør</t>
  </si>
  <si>
    <t>EuroklasseEtter</t>
  </si>
  <si>
    <t>Utslippsfaktor, etter tiltak</t>
  </si>
  <si>
    <t>UtslippsfaktorEtter</t>
  </si>
  <si>
    <t>kjøretøy</t>
  </si>
  <si>
    <t>km per kjøretøy</t>
  </si>
  <si>
    <t>Kjøretøy og drivstoff</t>
  </si>
  <si>
    <t>Lastebil (snitt bensin og diesel)</t>
  </si>
  <si>
    <t>Lastebil (diesel)</t>
  </si>
  <si>
    <t>Lastebil (bensin)</t>
  </si>
  <si>
    <t>Lastebil (el/hydrogen)</t>
  </si>
  <si>
    <t>Varebil (bensin)</t>
  </si>
  <si>
    <t>Varebil (diesel)</t>
  </si>
  <si>
    <t>Varebil (snitt bensin og diesel)</t>
  </si>
  <si>
    <t>Varebil (el/hydrogen)</t>
  </si>
  <si>
    <t>Kategori</t>
  </si>
  <si>
    <t>Euroklasse</t>
  </si>
  <si>
    <t>Vektklasse</t>
  </si>
  <si>
    <t>7,5t-20t</t>
  </si>
  <si>
    <t>KjøretøyOgDrivstoffFør</t>
  </si>
  <si>
    <t>VektklasseFør</t>
  </si>
  <si>
    <t>KjøretøyOgDrivstoffEtter</t>
  </si>
  <si>
    <t>VektklasseEtter</t>
  </si>
  <si>
    <t>UTSLIPPSFAKTORER</t>
  </si>
  <si>
    <t>Kategori2</t>
  </si>
  <si>
    <t>EURO II</t>
  </si>
  <si>
    <t>EURO III</t>
  </si>
  <si>
    <t>EURO IV</t>
  </si>
  <si>
    <t>EURO V</t>
  </si>
  <si>
    <t>EURO VI</t>
  </si>
  <si>
    <t>EURO 2 (1998-2000)</t>
  </si>
  <si>
    <t>EURO 3 (2001-2006)</t>
  </si>
  <si>
    <t>EURO 4 (ca 2007-2010)</t>
  </si>
  <si>
    <t>EURO 5 (ca 2011-2012)</t>
  </si>
  <si>
    <t>EURO 6 (ca 2013-DD)</t>
  </si>
  <si>
    <t>EURO 4 (2007-2010)</t>
  </si>
  <si>
    <t>EURO 5 (2011-2013)</t>
  </si>
  <si>
    <t>EURO 6 (2014-DD)</t>
  </si>
  <si>
    <t>ikke valgt/ikke tilgjengelig</t>
  </si>
  <si>
    <t>&gt;20t</t>
  </si>
  <si>
    <t>&lt;=7,5t</t>
  </si>
  <si>
    <t>VektklasseFør dekomponert:</t>
  </si>
  <si>
    <t>=SAMMENLIGNE(KjøretøyOgDrivstoffFør&amp;", "&amp;EuroklasseFør;UTSLIPPSFAKTORER_Kategori2;0)</t>
  </si>
  <si>
    <t>=ANTALL.HVIS(UTSLIPPSFAKTORER_Kategori2;KjøretøyOgDrivstoffFør&amp;", "&amp;EuroklasseFør)</t>
  </si>
  <si>
    <t>"Antall rader"</t>
  </si>
  <si>
    <t>"Høyde"</t>
  </si>
  <si>
    <t>VektklasseEtter dekomponert:</t>
  </si>
  <si>
    <t>=SAMMENLIGNE(KjøretøyOgDrivstoffEtter&amp;", "&amp;EuroklasseEtter;UTSLIPPSFAKTORER_Kategori2;0)</t>
  </si>
  <si>
    <t>=ANTALL.HVIS(UTSLIPPSFAKTORER_Kategori2;KjøretøyOgDrivstoffEtter&amp;", "&amp;EuroklasseEtter)</t>
  </si>
  <si>
    <t>=FINN.RAD(KjøretøyOgDrivstoffFør&amp;", "&amp;EuroklasseFør&amp;", "&amp;VektklasseFør;UTSLIPPSFAKTORER;6;USANN)</t>
  </si>
  <si>
    <t>=FINN.RAD(KjøretøyOgDrivstoffEtter&amp;", "&amp;EuroklasseEtter&amp;", "&amp;VektklasseEtter;UTSLIPPSFAKTORER;6;USANN)</t>
  </si>
  <si>
    <t>Årlig kjørelengde før tiltak, SUM:</t>
  </si>
  <si>
    <t xml:space="preserve">km  </t>
  </si>
  <si>
    <t>Årlig kjørelengde etter tiltak, SUM:</t>
  </si>
  <si>
    <t xml:space="preserve">km   </t>
  </si>
  <si>
    <r>
      <t>g CO</t>
    </r>
    <r>
      <rPr>
        <vertAlign val="subscript"/>
        <sz val="11"/>
        <color theme="1"/>
        <rFont val="Calibri"/>
        <family val="2"/>
        <scheme val="minor"/>
      </rPr>
      <t>2</t>
    </r>
    <r>
      <rPr>
        <sz val="11"/>
        <color theme="1"/>
        <rFont val="Calibri"/>
        <family val="2"/>
        <scheme val="minor"/>
      </rPr>
      <t>-ekvivalenter/km</t>
    </r>
  </si>
  <si>
    <t>Dette gjelder også tabellen med utslippsfaktorer under Bakgrunnsdata.</t>
  </si>
  <si>
    <t>Celler for inndata og utdata i selve Tiltaksberegningen er også navngitt.</t>
  </si>
  <si>
    <t>Disse listene har definerte navn. Dersom listene endres/utvides må man oppdatere området navnsettingen refererer til under Formler &gt; Navnebehandling.</t>
  </si>
  <si>
    <t>METODE FOR Å BEREGNE EFFEKT</t>
  </si>
  <si>
    <t>Referanser</t>
  </si>
  <si>
    <r>
      <t>Klimagasser i alt (tonn CO</t>
    </r>
    <r>
      <rPr>
        <vertAlign val="subscript"/>
        <sz val="11"/>
        <color theme="1"/>
        <rFont val="Calibri"/>
        <family val="2"/>
        <scheme val="minor"/>
      </rPr>
      <t>2</t>
    </r>
    <r>
      <rPr>
        <sz val="11"/>
        <color theme="1"/>
        <rFont val="Calibri"/>
        <family val="2"/>
        <scheme val="minor"/>
      </rPr>
      <t>-ekv.)</t>
    </r>
  </si>
  <si>
    <t xml:space="preserve">Effekt av tiltaket over tid </t>
  </si>
  <si>
    <t>Lastebil (biogass)</t>
  </si>
  <si>
    <t>Gruppetilhørighet</t>
  </si>
  <si>
    <t>GRUPPE_1</t>
  </si>
  <si>
    <t>Gruppe_1</t>
  </si>
  <si>
    <t>Gruppe_2</t>
  </si>
  <si>
    <t>GRUPPE_2</t>
  </si>
  <si>
    <t>GRUPPE_3</t>
  </si>
  <si>
    <t>GRUPPE_4</t>
  </si>
  <si>
    <t>Gruppe_3</t>
  </si>
  <si>
    <t>Gruppe_4</t>
  </si>
  <si>
    <t>KJØRETØY</t>
  </si>
  <si>
    <t>KJØRETØY_Kjøretøy</t>
  </si>
  <si>
    <t>=KJØRETØY_Kjøretøy</t>
  </si>
  <si>
    <r>
      <t xml:space="preserve">Forklaring til arkfane </t>
    </r>
    <r>
      <rPr>
        <b/>
        <i/>
        <sz val="18"/>
        <color theme="1"/>
        <rFont val="Calibri"/>
        <family val="2"/>
        <scheme val="minor"/>
      </rPr>
      <t>Tiltaksberegning</t>
    </r>
  </si>
  <si>
    <t>Skjult_Tabell 1 (KJØRETØY)</t>
  </si>
  <si>
    <t>Skjult_Tabell 2</t>
  </si>
  <si>
    <t>Lister og tabeller er navngitt med CAPS LOCK.</t>
  </si>
  <si>
    <t>Enkeltceller er navngitt med normal skrift (ikke CAPS LOCK).</t>
  </si>
  <si>
    <t>Formel for innhenting av utslippsfaktor, før tiltak</t>
  </si>
  <si>
    <t>Formel</t>
  </si>
  <si>
    <t>Definert navn</t>
  </si>
  <si>
    <t>KOLONNE SOM SKAL SKJULES</t>
  </si>
  <si>
    <r>
      <rPr>
        <b/>
        <sz val="11"/>
        <rFont val="Calibri"/>
        <family val="2"/>
        <scheme val="minor"/>
      </rPr>
      <t>Inngangsdata for beregninger - Nedtrekksmenyer</t>
    </r>
    <r>
      <rPr>
        <sz val="11"/>
        <rFont val="Calibri"/>
        <family val="2"/>
        <scheme val="minor"/>
      </rPr>
      <t xml:space="preserve">
Bruker velger type kjøretøy m/drivstoff, Euroklasse og Vektklasse fra nedtrekksmenyer.
Kjøretøy m/drivstoff hentes fra tabellen KJØRETØY under. 
Hvilke euroklasser som vises i neste nedtrekksmeny avhenger av kjøretøyets gruppetilhørighet og hentes fra tabell med grupper (GRUPPE_1, GRUPPE_2 etc.)
Vektklasser hentes fra tabellen UTSLIPPSFAKTORER i arkfane Bakgrunnsdata. 
Alle formler er vist under.
For at FINN.RAD-funksjonen for innhenting av vektklasse og riktig utslippsfaktor skal fungere på tabellen UTSLIPPSFAKTORER i arkfane Metode og bakgrunnsdata, er det lagt inn to kolonner før tabellen som skjules for brukeren. </t>
    </r>
  </si>
  <si>
    <t>=FORSKYVNING(Metode og bakgrunnsdata!G6;SAMMENLIGNE(KjøretøyOgDrivstoffFør&amp;", "&amp;EuroklasseFør;UTSLIPPSFAKTORER_Kategori2;0);0;ANTALL.HVIS(UTSLIPPSFAKTORER_Kategori2;KjøretøyOgDrivstoffFør&amp;", "&amp;EuroklasseFør))</t>
  </si>
  <si>
    <t>=FORSKYVNING(Metode og bakgrunnsdata!G6;"Antall rader";0;"Høyde")</t>
  </si>
  <si>
    <t>=FORSKYVNING(Metode og bakgrunnsdata!G6;SAMMENLIGNE(KjøretøyOgDrivstoffEtter&amp;", "&amp;EuroklasseEtter;UTSLIPPSFAKTORER_Kategori2;0);0;ANTALL.HVIS(UTSLIPPSFAKTORER_Kategori2;KjøretøyOgDrivstoffEtter&amp;", "&amp;EuroklasseEtter))</t>
  </si>
  <si>
    <t>=VELG(HØYRE(FINN.RAD(KjøretøyOgDrivstoffFør;KJØRETØY;2;USANN);1);GRUPPE_1;GRUPPE_2;GRUPPE_3;GRUPPE_4)</t>
  </si>
  <si>
    <t>=VELG(HØYRE(FINN.RAD(KjøretøyOgDrivstoffEtter;KJØRETØY;2;USANN);1);GRUPPE_1;GRUPPE_2;GRUPPE_3;GRUPPE_4)</t>
  </si>
  <si>
    <t>=FORSKYVNING('Metode og bakgrunnsdata'!G6;SAMMENLIGNE(KjøretøyOgDrivstoffFør&amp;", "&amp;EuroklasseFør;UTSLIPPSFAKTORER_Kategori2;0);0;ANTALL.HVIS(UTSLIPPSFAKTORER_Kategori2;KjøretøyOgDrivstoffFør&amp;", "&amp;EuroklasseFør))</t>
  </si>
  <si>
    <t>=FORSKYVNING('Metode og bakgrunnsdata'!G6;SAMMENLIGNE(KjøretøyOgDrivstoffEtter&amp;", "&amp;EuroklasseEtter;UTSLIPPSFAKTORER_Kategori2;0);0;ANTALL.HVIS(UTSLIPPSFAKTORER_Kategori2;KjøretøyOgDrivstoffEtter&amp;", "&amp;EuroklasseEtter))</t>
  </si>
  <si>
    <r>
      <rPr>
        <i/>
        <sz val="11"/>
        <color theme="1"/>
        <rFont val="Calibri"/>
        <family val="2"/>
        <scheme val="minor"/>
      </rPr>
      <t>Negativt</t>
    </r>
    <r>
      <rPr>
        <sz val="11"/>
        <color theme="1"/>
        <rFont val="Calibri"/>
        <family val="2"/>
        <scheme val="minor"/>
      </rPr>
      <t xml:space="preserve"> tall betyr økning i utslipp. Negative tall er merket rødt</t>
    </r>
  </si>
  <si>
    <t>Vil tiltaket fanges opp i klimagasstatistikken for kommuner?</t>
  </si>
  <si>
    <t xml:space="preserve">Dette regnearket beregner klimaeffekten av endringer i kjøretøyteknologi for vare- og lastebiler.
Det kan for eksempel brukes til å beregne klimaeffekten av at transporttjenester utføres med nyere fossile kjøretøy eller kjøretøy med lav- eller nullutslippsteknologi.
Regnearket kan også brukes til å beregne effekten av endringer i antall kjørte km før og etter tiltaket, for eksempel ved ruteomlegging ved varelevering.  </t>
  </si>
  <si>
    <t>Kjøretøy etter tiltaket</t>
  </si>
  <si>
    <t>Diesel</t>
  </si>
  <si>
    <t>Bensin</t>
  </si>
  <si>
    <t>Totalprosent</t>
  </si>
  <si>
    <t>Innblandingsprosent biodrivstoff for valgt drivstofftype</t>
  </si>
  <si>
    <t>Merknad</t>
  </si>
  <si>
    <t>Egenvekt &lt;1305 kg</t>
  </si>
  <si>
    <t>Egenvekt 1305-1760 kg</t>
  </si>
  <si>
    <t>Egenvekt &gt;= 1760 kg</t>
  </si>
  <si>
    <t>kolonne for biodrivstoffberegninger</t>
  </si>
  <si>
    <t>NA</t>
  </si>
  <si>
    <r>
      <t>g CO</t>
    </r>
    <r>
      <rPr>
        <vertAlign val="subscript"/>
        <sz val="11"/>
        <color theme="1"/>
        <rFont val="Calibri"/>
        <family val="2"/>
        <scheme val="minor"/>
      </rPr>
      <t>2</t>
    </r>
    <r>
      <rPr>
        <sz val="11"/>
        <color theme="1"/>
        <rFont val="Calibri"/>
        <family val="2"/>
        <scheme val="minor"/>
      </rPr>
      <t>-ekv./km uten bioinnblanding</t>
    </r>
  </si>
  <si>
    <t>Kolonne som skal skjules</t>
  </si>
  <si>
    <t>ikke oppdatert i hht siste endringer</t>
  </si>
  <si>
    <t>Bio</t>
  </si>
  <si>
    <t>1. Tiltak rettet mot endring i kjøretøyteknologi: Innsamling av informasjon om mengde innkjøpt drivstoff før og etter tiltak.
2. Tiltak rettet mot endring i antall km: Lese av kilometerstand for kjøretøyene per måned før og etter tiltak.</t>
  </si>
  <si>
    <t>Innblanding av biodrivstoff, prosent til å vise på tiltakberegningsarket</t>
  </si>
  <si>
    <t>Innblanding av biodrivstoff, prosent til beregningen</t>
  </si>
  <si>
    <r>
      <t>Utslippsfaktor (g CO</t>
    </r>
    <r>
      <rPr>
        <vertAlign val="subscript"/>
        <sz val="11"/>
        <rFont val="Calibri"/>
        <family val="2"/>
        <scheme val="minor"/>
      </rPr>
      <t>2</t>
    </r>
    <r>
      <rPr>
        <sz val="11"/>
        <rFont val="Calibri"/>
        <family val="2"/>
        <scheme val="minor"/>
      </rPr>
      <t>-e/km)</t>
    </r>
  </si>
  <si>
    <t xml:space="preserve">"Veitrafikk - varebiler" eller "Veitrafikk -tunge kjøretøy" </t>
  </si>
  <si>
    <t xml:space="preserve">Effekten av tiltaket vil fanges opp i statistikken, men siden kjøretøyene kan bevege seg utenfor kommunegrensa, vil heller ikke hele utslippsreduksjonen skje i egen kommune. Utslipp fra veitrafikk beregnes ved bruk av en modell, og denne vil ha visse svakheter. Disse er beskrevet på nettside for statistikken. </t>
  </si>
  <si>
    <t>Person og varebil - teknologi og kjørelengdetiltak</t>
  </si>
  <si>
    <t>Versjon</t>
  </si>
  <si>
    <t>Dato</t>
  </si>
  <si>
    <t>Beskrivelse</t>
  </si>
  <si>
    <t>Beta</t>
  </si>
  <si>
    <t>Første publisering</t>
  </si>
  <si>
    <t>Oppdatert bioinnblanding i autodiesel og bensin ihht omsetningskrav for 2019</t>
  </si>
  <si>
    <r>
      <t xml:space="preserve">Holmengen og Fedoryshyn (2015): </t>
    </r>
    <r>
      <rPr>
        <i/>
        <sz val="11"/>
        <color theme="1"/>
        <rFont val="Calibri"/>
        <family val="2"/>
        <scheme val="minor"/>
      </rPr>
      <t xml:space="preserve">Utslipp fra veitrafikken i Norge. Dokumentasjon av beregningsmetoder, data og resultater. </t>
    </r>
    <r>
      <rPr>
        <sz val="11"/>
        <color theme="1"/>
        <rFont val="Calibri"/>
        <family val="2"/>
        <scheme val="minor"/>
      </rPr>
      <t xml:space="preserve">Statistisk sentralbyrå. Notater 2015/22 
</t>
    </r>
  </si>
  <si>
    <t xml:space="preserve">Handbook of Emission Factors for road transport (HBEFA): </t>
  </si>
  <si>
    <t>http://www.hbefa.net/</t>
  </si>
  <si>
    <t xml:space="preserve">Miljødirektoratet (2017): 'Greenhouse Gas Emissions 1990-2015, National Inventory Report', kap. 3: </t>
  </si>
  <si>
    <t>http://www.miljodirektoratet.no/no/Publikasjoner/2017/April-2017/Greenhouse-Gas-Emissions-1990-2015-National-Inventory-Report/</t>
  </si>
  <si>
    <r>
      <rPr>
        <b/>
        <sz val="11"/>
        <color theme="1"/>
        <rFont val="Calibri"/>
        <family val="2"/>
        <scheme val="minor"/>
      </rPr>
      <t>1.</t>
    </r>
    <r>
      <rPr>
        <sz val="11"/>
        <color theme="1"/>
        <rFont val="Calibri"/>
        <family val="2"/>
        <scheme val="minor"/>
      </rPr>
      <t xml:space="preserve"> </t>
    </r>
    <r>
      <rPr>
        <b/>
        <sz val="11"/>
        <color theme="1"/>
        <rFont val="Calibri"/>
        <family val="2"/>
        <scheme val="minor"/>
      </rPr>
      <t>Velg</t>
    </r>
    <r>
      <rPr>
        <sz val="11"/>
        <color theme="1"/>
        <rFont val="Calibri"/>
        <family val="2"/>
        <scheme val="minor"/>
      </rPr>
      <t xml:space="preserve"> type kjøretøy og drivstoff før tiltak:</t>
    </r>
  </si>
  <si>
    <r>
      <rPr>
        <b/>
        <sz val="11"/>
        <color theme="1"/>
        <rFont val="Calibri"/>
        <family val="2"/>
        <scheme val="minor"/>
      </rPr>
      <t>2. Velg</t>
    </r>
    <r>
      <rPr>
        <sz val="11"/>
        <color theme="1"/>
        <rFont val="Calibri"/>
        <family val="2"/>
        <scheme val="minor"/>
      </rPr>
      <t xml:space="preserve"> Euroklasse til kjøretøy før tiltak (årsklasser for ulike euroklasser vises i parentes):</t>
    </r>
  </si>
  <si>
    <r>
      <rPr>
        <b/>
        <sz val="11"/>
        <color theme="1"/>
        <rFont val="Calibri"/>
        <family val="2"/>
        <scheme val="minor"/>
      </rPr>
      <t>3.</t>
    </r>
    <r>
      <rPr>
        <sz val="11"/>
        <color theme="1"/>
        <rFont val="Calibri"/>
        <family val="2"/>
        <scheme val="minor"/>
      </rPr>
      <t xml:space="preserve"> </t>
    </r>
    <r>
      <rPr>
        <b/>
        <sz val="11"/>
        <color theme="1"/>
        <rFont val="Calibri"/>
        <family val="2"/>
        <scheme val="minor"/>
      </rPr>
      <t xml:space="preserve">Velg </t>
    </r>
    <r>
      <rPr>
        <sz val="11"/>
        <color theme="1"/>
        <rFont val="Calibri"/>
        <family val="2"/>
        <scheme val="minor"/>
      </rPr>
      <t>vektklasse til kjøretøy før tiltak:</t>
    </r>
  </si>
  <si>
    <r>
      <rPr>
        <b/>
        <sz val="11"/>
        <color theme="1"/>
        <rFont val="Calibri"/>
        <family val="2"/>
        <scheme val="minor"/>
      </rPr>
      <t>4.</t>
    </r>
    <r>
      <rPr>
        <sz val="11"/>
        <color theme="1"/>
        <rFont val="Calibri"/>
        <family val="2"/>
        <scheme val="minor"/>
      </rPr>
      <t xml:space="preserve"> </t>
    </r>
    <r>
      <rPr>
        <b/>
        <sz val="11"/>
        <color theme="1"/>
        <rFont val="Calibri"/>
        <family val="2"/>
        <scheme val="minor"/>
      </rPr>
      <t>Fyll inn</t>
    </r>
    <r>
      <rPr>
        <sz val="11"/>
        <color theme="1"/>
        <rFont val="Calibri"/>
        <family val="2"/>
        <scheme val="minor"/>
      </rPr>
      <t xml:space="preserve"> antall kjøretøy før tiltak:</t>
    </r>
  </si>
  <si>
    <r>
      <rPr>
        <b/>
        <sz val="11"/>
        <color theme="1"/>
        <rFont val="Calibri"/>
        <family val="2"/>
        <scheme val="minor"/>
      </rPr>
      <t>5. Fyll inn</t>
    </r>
    <r>
      <rPr>
        <sz val="11"/>
        <color theme="1"/>
        <rFont val="Calibri"/>
        <family val="2"/>
        <scheme val="minor"/>
      </rPr>
      <t xml:space="preserve"> årlig kjørelengde per kjøretøy før tiltak:</t>
    </r>
  </si>
  <si>
    <r>
      <rPr>
        <b/>
        <sz val="11"/>
        <color theme="1"/>
        <rFont val="Calibri"/>
        <family val="2"/>
        <scheme val="minor"/>
      </rPr>
      <t>6.</t>
    </r>
    <r>
      <rPr>
        <sz val="11"/>
        <color theme="1"/>
        <rFont val="Calibri"/>
        <family val="2"/>
        <scheme val="minor"/>
      </rPr>
      <t xml:space="preserve"> </t>
    </r>
    <r>
      <rPr>
        <b/>
        <sz val="11"/>
        <color theme="1"/>
        <rFont val="Calibri"/>
        <family val="2"/>
        <scheme val="minor"/>
      </rPr>
      <t>Velg</t>
    </r>
    <r>
      <rPr>
        <sz val="11"/>
        <color theme="1"/>
        <rFont val="Calibri"/>
        <family val="2"/>
        <scheme val="minor"/>
      </rPr>
      <t xml:space="preserve"> type kjøretøy og drivstoff etter tiltak </t>
    </r>
  </si>
  <si>
    <r>
      <rPr>
        <b/>
        <sz val="11"/>
        <color theme="1"/>
        <rFont val="Calibri"/>
        <family val="2"/>
        <scheme val="minor"/>
      </rPr>
      <t>7.</t>
    </r>
    <r>
      <rPr>
        <sz val="11"/>
        <color theme="1"/>
        <rFont val="Calibri"/>
        <family val="2"/>
        <scheme val="minor"/>
      </rPr>
      <t xml:space="preserve"> </t>
    </r>
    <r>
      <rPr>
        <b/>
        <sz val="11"/>
        <color theme="1"/>
        <rFont val="Calibri"/>
        <family val="2"/>
        <scheme val="minor"/>
      </rPr>
      <t>Velg</t>
    </r>
    <r>
      <rPr>
        <sz val="11"/>
        <color theme="1"/>
        <rFont val="Calibri"/>
        <family val="2"/>
        <scheme val="minor"/>
      </rPr>
      <t xml:space="preserve"> Euroklasse til kjøretøy etter tiltak (årsklasser for ulike euroklasser vises i parentes):</t>
    </r>
  </si>
  <si>
    <r>
      <rPr>
        <b/>
        <sz val="11"/>
        <color theme="1"/>
        <rFont val="Calibri"/>
        <family val="2"/>
        <scheme val="minor"/>
      </rPr>
      <t>8. Velg</t>
    </r>
    <r>
      <rPr>
        <sz val="11"/>
        <color theme="1"/>
        <rFont val="Calibri"/>
        <family val="2"/>
        <scheme val="minor"/>
      </rPr>
      <t xml:space="preserve"> vektklasse til kjøretøy etter tiltak:</t>
    </r>
  </si>
  <si>
    <r>
      <rPr>
        <b/>
        <sz val="11"/>
        <color theme="1"/>
        <rFont val="Calibri"/>
        <family val="2"/>
        <scheme val="minor"/>
      </rPr>
      <t>9.</t>
    </r>
    <r>
      <rPr>
        <sz val="11"/>
        <color theme="1"/>
        <rFont val="Calibri"/>
        <family val="2"/>
        <scheme val="minor"/>
      </rPr>
      <t xml:space="preserve"> </t>
    </r>
    <r>
      <rPr>
        <b/>
        <sz val="11"/>
        <color theme="1"/>
        <rFont val="Calibri"/>
        <family val="2"/>
        <scheme val="minor"/>
      </rPr>
      <t>Fyll inn</t>
    </r>
    <r>
      <rPr>
        <sz val="11"/>
        <color theme="1"/>
        <rFont val="Calibri"/>
        <family val="2"/>
        <scheme val="minor"/>
      </rPr>
      <t xml:space="preserve"> antall kjøretøy etter tiltak:</t>
    </r>
  </si>
  <si>
    <r>
      <rPr>
        <b/>
        <sz val="11"/>
        <color theme="1"/>
        <rFont val="Calibri"/>
        <family val="2"/>
        <scheme val="minor"/>
      </rPr>
      <t>10.</t>
    </r>
    <r>
      <rPr>
        <sz val="11"/>
        <color theme="1"/>
        <rFont val="Calibri"/>
        <family val="2"/>
        <scheme val="minor"/>
      </rPr>
      <t xml:space="preserve"> </t>
    </r>
    <r>
      <rPr>
        <b/>
        <sz val="11"/>
        <color theme="1"/>
        <rFont val="Calibri"/>
        <family val="2"/>
        <scheme val="minor"/>
      </rPr>
      <t>Fyll inn</t>
    </r>
    <r>
      <rPr>
        <sz val="11"/>
        <color theme="1"/>
        <rFont val="Calibri"/>
        <family val="2"/>
        <scheme val="minor"/>
      </rPr>
      <t xml:space="preserve"> årlig forventet kjørelengde per kjøretøy etter tiltak:</t>
    </r>
  </si>
  <si>
    <t>Lastebil og varebil - teknologi og kjørelengdetiltak</t>
  </si>
  <si>
    <r>
      <t>!</t>
    </r>
    <r>
      <rPr>
        <sz val="11"/>
        <color rgb="FF000000"/>
        <rFont val="Calibri"/>
        <family val="2"/>
        <scheme val="minor"/>
      </rPr>
      <t xml:space="preserve"> </t>
    </r>
    <r>
      <rPr>
        <i/>
        <sz val="11"/>
        <color rgb="FF000000"/>
        <rFont val="Calibri"/>
        <family val="2"/>
        <scheme val="minor"/>
      </rPr>
      <t xml:space="preserve">Bruk </t>
    </r>
    <r>
      <rPr>
        <sz val="11"/>
        <color rgb="FF000000"/>
        <rFont val="Calibri"/>
        <family val="2"/>
        <scheme val="minor"/>
      </rPr>
      <t>av elektrisitet har ikke klimagassutslipp. Utslippsfaktoren for elektrisitet er derfor satt til 0. Dette er beskrevet i arkfane "Metode og bakgrunnsdata".</t>
    </r>
  </si>
  <si>
    <t xml:space="preserve">Grå celler er låste og skal ikke fylles inn. De vil vise informasjon basert på valgene du tar i de gule cellene. </t>
  </si>
  <si>
    <t>Gule celler må fylles inn for å gjennomføre beregningen.</t>
  </si>
  <si>
    <t>Beregningene over anslår utslipp og mulige utslippsreduksjoner for ett år. Et tiltak vil ofte ha effekt på utslippene i mange år, og det bør gjøres en vurdering av hvordan utviklingen vil være over tid. Dersom kommunen har satt kvantifiserte mål for utslippsreduksjoner, for eksempel for 2030, må det vurderes hvordan tiltaket vil påvirke utslippene i målåret. 
Relevante spørsmål er: 
- Hvor lenge vil tiltaket vare (tiltakets levetid)? 
- Hva skjer etter at tiltaket er ferdig? (Er det en varig endring, eller må tiltaket iverksettes på nytt for å få samme klimaeffekt over tid?)
- Gir tiltaket like stor utslippsreduksjon hvert år? 
- Kjenner du til planlagte endringer i kommunen (utenom tiltaket) som vil påvirke effekten av tiltaket? Se beskrivelse om framskrivinger i veilederen for klima- og energiplanlegging: https://www.miljodirektoratet.no/myndigheter/klimaarbeid/kutte-utslipp-av-klimagasser/klima-og-energiplanlegging/</t>
  </si>
  <si>
    <r>
      <t xml:space="preserve">
</t>
    </r>
    <r>
      <rPr>
        <b/>
        <sz val="11"/>
        <color rgb="FFFF0000"/>
        <rFont val="Calibri"/>
        <family val="2"/>
        <scheme val="minor"/>
      </rPr>
      <t>OBS!</t>
    </r>
    <r>
      <rPr>
        <b/>
        <sz val="11"/>
        <rFont val="Calibri"/>
        <family val="2"/>
        <scheme val="minor"/>
      </rPr>
      <t xml:space="preserve"> Fyl</t>
    </r>
    <r>
      <rPr>
        <b/>
        <sz val="11"/>
        <color theme="1"/>
        <rFont val="Calibri"/>
        <family val="2"/>
        <scheme val="minor"/>
      </rPr>
      <t xml:space="preserve">l ut valgalternativet for type kjøretøy og drivstoff først. Dette vil påvirke hvilke alternativer du får opp for Euroklasse og vektklasse i neste steg. </t>
    </r>
    <r>
      <rPr>
        <sz val="11"/>
        <color theme="1"/>
        <rFont val="Calibri"/>
        <family val="2"/>
        <scheme val="minor"/>
      </rPr>
      <t xml:space="preserve">Vektklassen gjelder for hele vogntoget, inkludert henger og gjennomsnittlig lastemengde.
Regnearket kan benyttes til å beregne effekten av følgende tiltak:
- </t>
    </r>
    <r>
      <rPr>
        <i/>
        <sz val="11"/>
        <color theme="1"/>
        <rFont val="Calibri"/>
        <family val="2"/>
        <scheme val="minor"/>
      </rPr>
      <t xml:space="preserve">Endret kjøretøyteknologi: </t>
    </r>
    <r>
      <rPr>
        <sz val="11"/>
        <color theme="1"/>
        <rFont val="Calibri"/>
        <family val="2"/>
        <scheme val="minor"/>
      </rPr>
      <t>Kjøretøytype, Euroklasse og/eller vektklasse er ulik før og etter tiltaket (punkt 1-3 og 6-8), mens</t>
    </r>
    <r>
      <rPr>
        <i/>
        <sz val="11"/>
        <color theme="1"/>
        <rFont val="Calibri"/>
        <family val="2"/>
        <scheme val="minor"/>
      </rPr>
      <t xml:space="preserve"> </t>
    </r>
    <r>
      <rPr>
        <sz val="11"/>
        <color theme="1"/>
        <rFont val="Calibri"/>
        <family val="2"/>
        <scheme val="minor"/>
      </rPr>
      <t xml:space="preserve">antall kjøretøy og kjørelengde holdes lik før og etter tiltaket (punkt 4-5 og 9-10). 
- </t>
    </r>
    <r>
      <rPr>
        <i/>
        <sz val="11"/>
        <color theme="1"/>
        <rFont val="Calibri"/>
        <family val="2"/>
        <scheme val="minor"/>
      </rPr>
      <t xml:space="preserve">Isolert effekt av endret kjørelengde: </t>
    </r>
    <r>
      <rPr>
        <sz val="11"/>
        <color theme="1"/>
        <rFont val="Calibri"/>
        <family val="2"/>
        <scheme val="minor"/>
      </rPr>
      <t xml:space="preserve">kjøretøytype, Euroklasse og vektklasse holdes lik før og etter tiltaket (punkt 1-3 og 6-8), kun antall kjøretøyer og kjørte kilometer endres (punkt 4-5 og 9-10). 
Dersom du mangler informasjon om Euroklasse eller vektklasse til kjøretøyene, kan du velge alternativ "ikke valgt/ikke tilgjengelig". For kjøretøy hvor vi ikke har utslippsfaktorer for ulike vekt- eller euroklasser vil dette være eneste valgalternativ. Det benyttes da en gjennomsnittsfaktor for valgt type kjøretøy i beregningene.
Vanlig bensin og diesel inneholder en innblanding av biodrivstoff. I dette regnearket benyttes en innblandingsgrad på 20,2% for diesel og 4% for bensin. Dersom du ønsker mer informasjon om dette eller ønsker å endre andelen innblandet biodrivstoff, se arkfane "Metode og bakgrunnsdata". Se eget regneark for biodrivstoff dersom du ønsker å beregne effekten av økt innblandingsprosent etter tiltaket. </t>
    </r>
  </si>
  <si>
    <t xml:space="preserve">Oppdatert bioinnblanding i autodiesel og bensin ihht omsetningskrav for 2020. Oppdatert utslippsfaktorer. Hybrid fjernet. </t>
  </si>
  <si>
    <t>Beregnet Effekt per år</t>
  </si>
  <si>
    <r>
      <rPr>
        <b/>
        <sz val="11"/>
        <color theme="1"/>
        <rFont val="Calibri"/>
        <family val="2"/>
        <scheme val="minor"/>
      </rPr>
      <t>Spørsmål?</t>
    </r>
    <r>
      <rPr>
        <sz val="11"/>
        <color theme="1"/>
        <rFont val="Calibri"/>
        <family val="2"/>
        <scheme val="minor"/>
      </rPr>
      <t xml:space="preserve"> Har du spørsmål til hvordan du bruker tiltaksarket, eller om du finner feil eller mangler kan du kontakte oss på </t>
    </r>
    <r>
      <rPr>
        <u/>
        <sz val="11"/>
        <color rgb="FF0070C0"/>
        <rFont val="Calibri"/>
        <family val="2"/>
        <scheme val="minor"/>
      </rPr>
      <t>klimakommune@miljodir.no</t>
    </r>
  </si>
  <si>
    <r>
      <rPr>
        <i/>
        <sz val="11"/>
        <color theme="1"/>
        <rFont val="Calibri"/>
        <family val="2"/>
        <scheme val="minor"/>
      </rPr>
      <t>Reduksjon i utslipp, (g CO</t>
    </r>
    <r>
      <rPr>
        <i/>
        <vertAlign val="subscript"/>
        <sz val="11"/>
        <color theme="1"/>
        <rFont val="Calibri"/>
        <family val="2"/>
        <scheme val="minor"/>
      </rPr>
      <t>2</t>
    </r>
    <r>
      <rPr>
        <i/>
        <sz val="11"/>
        <color theme="1"/>
        <rFont val="Calibri"/>
        <family val="2"/>
        <scheme val="minor"/>
      </rPr>
      <t xml:space="preserve"> ekv/år) = 
   Total kjørelengde til kjøretøyene som erstattes (km) * utslippsfaktor for opprinnelig kjøretøy- og drivstofftype (g CO</t>
    </r>
    <r>
      <rPr>
        <i/>
        <vertAlign val="subscript"/>
        <sz val="11"/>
        <color theme="1"/>
        <rFont val="Calibri"/>
        <family val="2"/>
        <scheme val="minor"/>
      </rPr>
      <t>2</t>
    </r>
    <r>
      <rPr>
        <i/>
        <sz val="11"/>
        <color theme="1"/>
        <rFont val="Calibri"/>
        <family val="2"/>
        <scheme val="minor"/>
      </rPr>
      <t>-ekv./km) 
      - Total kjørelengde til kjøretøyene som erstattes (km) * utslippsfaktor for ny kjøretøy- og drivstofftype (g CO</t>
    </r>
    <r>
      <rPr>
        <i/>
        <vertAlign val="subscript"/>
        <sz val="11"/>
        <color theme="1"/>
        <rFont val="Calibri"/>
        <family val="2"/>
        <scheme val="minor"/>
      </rPr>
      <t>2</t>
    </r>
    <r>
      <rPr>
        <i/>
        <sz val="11"/>
        <color theme="1"/>
        <rFont val="Calibri"/>
        <family val="2"/>
        <scheme val="minor"/>
      </rPr>
      <t>-ekv./km)</t>
    </r>
    <r>
      <rPr>
        <sz val="11"/>
        <color theme="1"/>
        <rFont val="Calibri"/>
        <family val="2"/>
        <scheme val="minor"/>
      </rPr>
      <t xml:space="preserve">
Utslippsfaktorene er hentet fra</t>
    </r>
    <r>
      <rPr>
        <sz val="11"/>
        <rFont val="Calibri"/>
        <family val="2"/>
        <scheme val="minor"/>
      </rPr>
      <t xml:space="preserve"> HandBook of Emission FActors (HBEFA, </t>
    </r>
    <r>
      <rPr>
        <sz val="11"/>
        <color theme="1"/>
        <rFont val="Calibri"/>
        <family val="2"/>
        <scheme val="minor"/>
      </rPr>
      <t>http://www.hbefa.net/e/index.html) og er basert på gjennomsnittlig utslipp fra kjøretøygruppen under gjennomsnittlige norske vei- og trafikkforhold. HBEFA er en internasjonal database med utslippsfaktorer for veitrafikk, med en tilhørende modell for beregning av utslipp fra veitrafikk. Denne modellen benyttes for å beregne de nasjonale veitrafikkutslippene for Norge (Holmengen og Fedoryshyn, 2015). Effekten det vil ha dersom veiene i en spesifikk kommune har store lokale variasjoner (hastighet, køkjøring, veikvalitet) fra landsgjennomsnittet, vil ikke fanges opp i faktoren. 
Enheten "g CO</t>
    </r>
    <r>
      <rPr>
        <vertAlign val="subscript"/>
        <sz val="11"/>
        <color theme="1"/>
        <rFont val="Calibri"/>
        <family val="2"/>
        <scheme val="minor"/>
      </rPr>
      <t>2</t>
    </r>
    <r>
      <rPr>
        <sz val="11"/>
        <color theme="1"/>
        <rFont val="Calibri"/>
        <family val="2"/>
        <scheme val="minor"/>
      </rPr>
      <t>-ekvivalenter" sammenveier utslipp av forskjellige klimagasser til den globale oppvarmingseffekten i et hundreårsperspektiv. Dette gjøres med GWP-verdier (Global Warming Potential. I utslippsfaktorene i denne tiltaksberegningen er CO</t>
    </r>
    <r>
      <rPr>
        <sz val="8"/>
        <color theme="1"/>
        <rFont val="Calibri"/>
        <family val="2"/>
        <scheme val="minor"/>
      </rPr>
      <t>2</t>
    </r>
    <r>
      <rPr>
        <sz val="11"/>
        <color theme="1"/>
        <rFont val="Calibri"/>
        <family val="2"/>
        <scheme val="minor"/>
      </rPr>
      <t xml:space="preserve"> (GWP=1), lystgass (N</t>
    </r>
    <r>
      <rPr>
        <sz val="8"/>
        <color theme="1"/>
        <rFont val="Calibri"/>
        <family val="2"/>
        <scheme val="minor"/>
      </rPr>
      <t>2</t>
    </r>
    <r>
      <rPr>
        <sz val="11"/>
        <color theme="1"/>
        <rFont val="Calibri"/>
        <family val="2"/>
        <scheme val="minor"/>
      </rPr>
      <t>O, GWP=298) og metan (CH</t>
    </r>
    <r>
      <rPr>
        <sz val="8"/>
        <color theme="1"/>
        <rFont val="Calibri"/>
        <family val="2"/>
        <scheme val="minor"/>
      </rPr>
      <t>4</t>
    </r>
    <r>
      <rPr>
        <sz val="11"/>
        <color theme="1"/>
        <rFont val="Calibri"/>
        <family val="2"/>
        <scheme val="minor"/>
      </rPr>
      <t xml:space="preserve">, GWP=25) inkludert. 
</t>
    </r>
    <r>
      <rPr>
        <sz val="11"/>
        <color rgb="FFFF0000"/>
        <rFont val="Calibri"/>
        <family val="2"/>
        <scheme val="minor"/>
      </rPr>
      <t xml:space="preserve">
</t>
    </r>
    <r>
      <rPr>
        <sz val="11"/>
        <rFont val="Calibri"/>
        <family val="2"/>
        <scheme val="minor"/>
      </rPr>
      <t xml:space="preserve">Merk: for lastebil finnes det ikke vektspesifikke utslippsfaktorer for elektrisitet/hydrogen, hybrid og biogass. Disse utslippsfaktorene representerer derfor et gjennomsnitt for ulike vektklasser. For lastebil kan dette i enkelte tilfeller medføre tiltaket tilsynelatende vil medføre en økning i utslipp hvis du før tiltaket har valgt et kjøretøy med lav vektklasse.
For elektrisitet benyttes utslippsfaktor 0 fordi man kun ser på direkte utslipp ved </t>
    </r>
    <r>
      <rPr>
        <i/>
        <sz val="11"/>
        <rFont val="Calibri"/>
        <family val="2"/>
        <scheme val="minor"/>
      </rPr>
      <t xml:space="preserve">bruk </t>
    </r>
    <r>
      <rPr>
        <sz val="11"/>
        <rFont val="Calibri"/>
        <family val="2"/>
        <scheme val="minor"/>
      </rPr>
      <t xml:space="preserve">av energien (Scope 1, GHG Protocol). Indirekte utslipp som følge av </t>
    </r>
    <r>
      <rPr>
        <i/>
        <sz val="11"/>
        <rFont val="Calibri"/>
        <family val="2"/>
        <scheme val="minor"/>
      </rPr>
      <t>produksjon</t>
    </r>
    <r>
      <rPr>
        <sz val="11"/>
        <rFont val="Calibri"/>
        <family val="2"/>
        <scheme val="minor"/>
      </rPr>
      <t xml:space="preserve"> av elektristiet er ikke inkludert i 
Produktforskriften stiller krav til at en viss andel av omsatt bensin og diesel i Norge skal være biodrivstoff (omsetningskravet, www.miljodirektoratet.no/ansvarsomrader/klima/fornybar-energi/biodrivstoff/ ). For 2021 er kravet at minimum 24,5% av total omsatt mengde (volum) drivstoff til veitrafikk per år består av biodrivstoff (unntatt biogass).  Forskriften stiller ytterligere krav om at minst 9% av innblandingen alt drivstoff må være såkalt avansert biodrivstoff. Siden avansert biodrivstoff teller dobbelt, blir det totale omsetningskravet i praksis 15,5%. Ifølge salgstall så langt i 2021 for bensin og diesel til veitrafikk er bioandelen 15% for autodiesel og 12,5% for bensin. Dersom du ønsker å endre andelen bioinnblanding, kan dette gjøres under. Beregningene vil da automatisk bli justert. For biodrivstoff regnes CO2-utslipp som netto 0 utslipp. 
</t>
    </r>
    <r>
      <rPr>
        <sz val="11"/>
        <color rgb="FFFF0000"/>
        <rFont val="Calibri"/>
        <family val="2"/>
        <scheme val="minor"/>
      </rPr>
      <t xml:space="preserve">
</t>
    </r>
  </si>
  <si>
    <t xml:space="preserve">Omsatt biodrivstoff i perioden januar - juni 2021. </t>
  </si>
  <si>
    <t>Innblanding av biodrivstoff, volumprosent</t>
  </si>
  <si>
    <t>Oppdatert bioandel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</si>
</sst>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
  </numFmts>
  <fonts count="25" x14ac:knownFonts="1">
    <font>
      <sz val="11"/>
      <color theme="1"/>
      <name val="Calibri"/>
      <family val="2"/>
      <scheme val="minor"/>
    </font>
    <font>
      <b/>
      <sz val="11"/>
      <color theme="1"/>
      <name val="Calibri"/>
      <family val="2"/>
      <scheme val="minor"/>
    </font>
    <font>
      <sz val="9"/>
      <color theme="1"/>
      <name val="Calibri"/>
      <family val="2"/>
      <scheme val="minor"/>
    </font>
    <font>
      <sz val="11"/>
      <name val="Calibri"/>
      <family val="2"/>
      <scheme val="minor"/>
    </font>
    <font>
      <vertAlign val="subscript"/>
      <sz val="11"/>
      <color theme="1"/>
      <name val="Calibri"/>
      <family val="2"/>
      <scheme val="minor"/>
    </font>
    <font>
      <i/>
      <sz val="11"/>
      <color theme="1"/>
      <name val="Calibri"/>
      <family val="2"/>
      <scheme val="minor"/>
    </font>
    <font>
      <b/>
      <sz val="11"/>
      <color rgb="FFFF0000"/>
      <name val="Calibri"/>
      <family val="2"/>
      <scheme val="minor"/>
    </font>
    <font>
      <sz val="11"/>
      <color rgb="FF3F3F76"/>
      <name val="Calibri"/>
      <family val="2"/>
      <scheme val="minor"/>
    </font>
    <font>
      <b/>
      <sz val="11"/>
      <name val="Calibri"/>
      <family val="2"/>
      <scheme val="minor"/>
    </font>
    <font>
      <sz val="11"/>
      <color rgb="FFFF0000"/>
      <name val="Calibri"/>
      <family val="2"/>
      <scheme val="minor"/>
    </font>
    <font>
      <u/>
      <sz val="11"/>
      <color theme="1"/>
      <name val="Calibri"/>
      <family val="2"/>
      <scheme val="minor"/>
    </font>
    <font>
      <sz val="8"/>
      <color theme="1"/>
      <name val="Calibri"/>
      <family val="2"/>
      <scheme val="minor"/>
    </font>
    <font>
      <b/>
      <sz val="18"/>
      <color theme="1"/>
      <name val="Calibri"/>
      <family val="2"/>
      <scheme val="minor"/>
    </font>
    <font>
      <b/>
      <i/>
      <sz val="18"/>
      <color theme="1"/>
      <name val="Calibri"/>
      <family val="2"/>
      <scheme val="minor"/>
    </font>
    <font>
      <i/>
      <sz val="11"/>
      <color rgb="FF006964"/>
      <name val="Calibri"/>
      <family val="2"/>
      <scheme val="minor"/>
    </font>
    <font>
      <i/>
      <vertAlign val="subscript"/>
      <sz val="11"/>
      <color theme="1"/>
      <name val="Calibri"/>
      <family val="2"/>
      <scheme val="minor"/>
    </font>
    <font>
      <sz val="11"/>
      <color theme="1"/>
      <name val="Calibri"/>
      <family val="2"/>
      <scheme val="minor"/>
    </font>
    <font>
      <sz val="11"/>
      <color rgb="FF7030A0"/>
      <name val="Calibri"/>
      <family val="2"/>
      <scheme val="minor"/>
    </font>
    <font>
      <vertAlign val="subscript"/>
      <sz val="11"/>
      <name val="Calibri"/>
      <family val="2"/>
      <scheme val="minor"/>
    </font>
    <font>
      <u/>
      <sz val="11"/>
      <color theme="10"/>
      <name val="Calibri"/>
      <family val="2"/>
      <scheme val="minor"/>
    </font>
    <font>
      <sz val="11"/>
      <color rgb="FF000000"/>
      <name val="Calibri"/>
      <family val="2"/>
      <scheme val="minor"/>
    </font>
    <font>
      <i/>
      <sz val="11"/>
      <color rgb="FF000000"/>
      <name val="Calibri"/>
      <family val="2"/>
      <scheme val="minor"/>
    </font>
    <font>
      <i/>
      <sz val="11"/>
      <name val="Calibri"/>
      <family val="2"/>
      <scheme val="minor"/>
    </font>
    <font>
      <sz val="11"/>
      <color theme="3"/>
      <name val="Calibri"/>
      <family val="2"/>
      <scheme val="minor"/>
    </font>
    <font>
      <u/>
      <sz val="11"/>
      <color rgb="FF0070C0"/>
      <name val="Calibri"/>
      <family val="2"/>
      <scheme val="minor"/>
    </font>
  </fonts>
  <fills count="10">
    <fill>
      <patternFill patternType="none"/>
    </fill>
    <fill>
      <patternFill patternType="gray125"/>
    </fill>
    <fill>
      <patternFill patternType="solid">
        <fgColor rgb="FF006964"/>
        <bgColor indexed="64"/>
      </patternFill>
    </fill>
    <fill>
      <patternFill patternType="solid">
        <fgColor theme="0"/>
        <bgColor indexed="64"/>
      </patternFill>
    </fill>
    <fill>
      <patternFill patternType="solid">
        <fgColor rgb="FFFF7D00"/>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7D00"/>
        <bgColor theme="4" tint="0.79998168889431442"/>
      </patternFill>
    </fill>
    <fill>
      <patternFill patternType="solid">
        <fgColor theme="5"/>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7" fillId="5" borderId="0" applyNumberFormat="0" applyAlignment="0">
      <protection locked="0"/>
    </xf>
    <xf numFmtId="9" fontId="16" fillId="0" borderId="0" applyFont="0" applyFill="0" applyBorder="0" applyAlignment="0" applyProtection="0"/>
    <xf numFmtId="0" fontId="19" fillId="0" borderId="0" applyNumberFormat="0" applyFill="0" applyBorder="0" applyAlignment="0" applyProtection="0"/>
  </cellStyleXfs>
  <cellXfs count="147">
    <xf numFmtId="0" fontId="0" fillId="0" borderId="0" xfId="0"/>
    <xf numFmtId="0" fontId="0" fillId="2" borderId="0" xfId="0" applyFill="1"/>
    <xf numFmtId="0" fontId="0" fillId="3" borderId="0" xfId="0" applyFill="1"/>
    <xf numFmtId="0" fontId="0" fillId="4" borderId="0" xfId="0" applyFill="1"/>
    <xf numFmtId="0" fontId="2" fillId="2" borderId="0" xfId="0" applyFont="1" applyFill="1" applyAlignment="1">
      <alignment vertical="top"/>
    </xf>
    <xf numFmtId="0" fontId="1" fillId="3" borderId="0" xfId="0" applyFont="1" applyFill="1"/>
    <xf numFmtId="0" fontId="0" fillId="3" borderId="0" xfId="0" applyFill="1" applyBorder="1"/>
    <xf numFmtId="0" fontId="0" fillId="3" borderId="0" xfId="0" applyFill="1" applyAlignment="1">
      <alignment horizontal="right"/>
    </xf>
    <xf numFmtId="0" fontId="0" fillId="3" borderId="0" xfId="0" applyFill="1" applyProtection="1"/>
    <xf numFmtId="0" fontId="1" fillId="3" borderId="0" xfId="0" applyFont="1" applyFill="1" applyProtection="1"/>
    <xf numFmtId="0" fontId="6" fillId="3" borderId="0" xfId="0" applyFont="1" applyFill="1"/>
    <xf numFmtId="0" fontId="0" fillId="2" borderId="0" xfId="0" applyFill="1" applyBorder="1"/>
    <xf numFmtId="0" fontId="10" fillId="3" borderId="0" xfId="0" applyFont="1" applyFill="1" applyBorder="1" applyProtection="1"/>
    <xf numFmtId="0" fontId="0" fillId="3" borderId="0" xfId="0" applyFill="1" applyAlignment="1" applyProtection="1">
      <alignment horizontal="right"/>
    </xf>
    <xf numFmtId="0" fontId="0" fillId="3" borderId="0" xfId="0" applyFont="1" applyFill="1" applyProtection="1"/>
    <xf numFmtId="0" fontId="1" fillId="3" borderId="0" xfId="0" applyFont="1" applyFill="1" applyProtection="1">
      <protection locked="0"/>
    </xf>
    <xf numFmtId="0" fontId="0" fillId="3" borderId="0" xfId="0" applyFill="1" applyBorder="1" applyProtection="1">
      <protection locked="0"/>
    </xf>
    <xf numFmtId="0" fontId="0" fillId="3" borderId="0" xfId="0" quotePrefix="1" applyFill="1"/>
    <xf numFmtId="0" fontId="0" fillId="3" borderId="0" xfId="0" applyFill="1" applyBorder="1" applyAlignment="1">
      <alignment horizontal="left"/>
    </xf>
    <xf numFmtId="0" fontId="0" fillId="3" borderId="1" xfId="0" applyFill="1" applyBorder="1" applyProtection="1">
      <protection locked="0"/>
    </xf>
    <xf numFmtId="0" fontId="9" fillId="3" borderId="1" xfId="0" applyFont="1" applyFill="1" applyBorder="1" applyProtection="1">
      <protection locked="0"/>
    </xf>
    <xf numFmtId="0" fontId="0" fillId="3" borderId="0" xfId="0" applyFont="1" applyFill="1"/>
    <xf numFmtId="0" fontId="0" fillId="3" borderId="0" xfId="0" quotePrefix="1" applyFill="1" applyBorder="1"/>
    <xf numFmtId="0" fontId="3" fillId="2" borderId="0" xfId="0" applyFont="1" applyFill="1"/>
    <xf numFmtId="0" fontId="0" fillId="2" borderId="0" xfId="0" applyFill="1" applyBorder="1" applyProtection="1">
      <protection locked="0"/>
    </xf>
    <xf numFmtId="0" fontId="1" fillId="3" borderId="0" xfId="0" applyFont="1" applyFill="1" applyBorder="1" applyProtection="1">
      <protection locked="0"/>
    </xf>
    <xf numFmtId="0" fontId="3" fillId="3" borderId="0" xfId="0" applyFont="1" applyFill="1" applyBorder="1" applyAlignment="1">
      <alignment horizontal="left"/>
    </xf>
    <xf numFmtId="0" fontId="0" fillId="3" borderId="0" xfId="0" applyFont="1" applyFill="1" applyAlignment="1">
      <alignment horizontal="center"/>
    </xf>
    <xf numFmtId="0" fontId="0" fillId="3" borderId="0" xfId="0" applyFont="1" applyFill="1" applyAlignment="1">
      <alignment horizontal="right"/>
    </xf>
    <xf numFmtId="0" fontId="0" fillId="3" borderId="0" xfId="0" quotePrefix="1" applyFont="1" applyFill="1"/>
    <xf numFmtId="0" fontId="0" fillId="4" borderId="1" xfId="0" applyFill="1" applyBorder="1" applyProtection="1">
      <protection locked="0"/>
    </xf>
    <xf numFmtId="0" fontId="0" fillId="0" borderId="1" xfId="0" applyBorder="1" applyAlignment="1" applyProtection="1">
      <alignment horizontal="left"/>
      <protection locked="0"/>
    </xf>
    <xf numFmtId="0" fontId="0" fillId="0" borderId="1" xfId="0" applyBorder="1" applyProtection="1">
      <protection locked="0"/>
    </xf>
    <xf numFmtId="0" fontId="0" fillId="4" borderId="1" xfId="0" applyFill="1" applyBorder="1" applyAlignment="1" applyProtection="1">
      <alignment horizontal="left"/>
      <protection locked="0"/>
    </xf>
    <xf numFmtId="0" fontId="0" fillId="0" borderId="2" xfId="0" applyBorder="1" applyProtection="1">
      <protection locked="0"/>
    </xf>
    <xf numFmtId="0" fontId="0" fillId="3" borderId="0" xfId="0" applyFont="1" applyFill="1" applyBorder="1" applyAlignment="1">
      <alignment horizontal="right"/>
    </xf>
    <xf numFmtId="0" fontId="0" fillId="3" borderId="0" xfId="0" applyFill="1" applyAlignment="1">
      <alignment horizontal="left"/>
    </xf>
    <xf numFmtId="0" fontId="0" fillId="7" borderId="1" xfId="0" applyFont="1" applyFill="1" applyBorder="1" applyProtection="1">
      <protection locked="0"/>
    </xf>
    <xf numFmtId="0" fontId="0" fillId="3" borderId="0" xfId="0" applyFont="1" applyFill="1" applyAlignment="1">
      <alignment vertical="top" wrapText="1"/>
    </xf>
    <xf numFmtId="0" fontId="0" fillId="8" borderId="1" xfId="0" applyFont="1" applyFill="1" applyBorder="1"/>
    <xf numFmtId="0" fontId="0" fillId="3" borderId="1" xfId="0" applyFill="1" applyBorder="1" applyAlignment="1" applyProtection="1">
      <alignment horizontal="left"/>
      <protection locked="0"/>
    </xf>
    <xf numFmtId="0" fontId="12" fillId="3" borderId="0" xfId="0" applyFont="1" applyFill="1" applyAlignment="1">
      <alignment horizontal="left"/>
    </xf>
    <xf numFmtId="0" fontId="9" fillId="3" borderId="0" xfId="0" applyFont="1" applyFill="1" applyAlignment="1">
      <alignment vertical="top"/>
    </xf>
    <xf numFmtId="0" fontId="9" fillId="2" borderId="0" xfId="0" applyFont="1" applyFill="1" applyAlignment="1">
      <alignment vertical="top"/>
    </xf>
    <xf numFmtId="0" fontId="0" fillId="3" borderId="0" xfId="0" applyFill="1" applyBorder="1" applyAlignment="1" applyProtection="1">
      <alignment horizontal="left"/>
      <protection locked="0"/>
    </xf>
    <xf numFmtId="0" fontId="14" fillId="3" borderId="8" xfId="0" applyFont="1" applyFill="1" applyBorder="1" applyAlignment="1">
      <alignment vertical="top"/>
    </xf>
    <xf numFmtId="0" fontId="14" fillId="3" borderId="0" xfId="0" applyFont="1" applyFill="1" applyBorder="1" applyAlignment="1">
      <alignment vertical="top"/>
    </xf>
    <xf numFmtId="0" fontId="0" fillId="3" borderId="0" xfId="0" applyFill="1" applyAlignment="1">
      <alignment vertical="top" wrapText="1"/>
    </xf>
    <xf numFmtId="2" fontId="0" fillId="6" borderId="0" xfId="0" applyNumberFormat="1" applyFill="1" applyBorder="1"/>
    <xf numFmtId="0" fontId="7" fillId="5" borderId="0" xfId="1">
      <protection locked="0"/>
    </xf>
    <xf numFmtId="0" fontId="3" fillId="3" borderId="0" xfId="0" applyFont="1" applyFill="1"/>
    <xf numFmtId="0" fontId="3" fillId="3" borderId="0" xfId="0" quotePrefix="1" applyFont="1" applyFill="1"/>
    <xf numFmtId="0" fontId="3" fillId="3" borderId="0" xfId="0" applyFont="1" applyFill="1" applyBorder="1"/>
    <xf numFmtId="0" fontId="0" fillId="3" borderId="0" xfId="0" applyFont="1" applyFill="1" applyAlignment="1">
      <alignment horizontal="left" vertical="top" wrapText="1"/>
    </xf>
    <xf numFmtId="0" fontId="0" fillId="3" borderId="1" xfId="0" applyFill="1" applyBorder="1"/>
    <xf numFmtId="0" fontId="9" fillId="3" borderId="0" xfId="0" applyFont="1" applyFill="1"/>
    <xf numFmtId="0" fontId="0" fillId="7" borderId="5" xfId="0" applyFont="1" applyFill="1" applyBorder="1" applyProtection="1">
      <protection locked="0"/>
    </xf>
    <xf numFmtId="0" fontId="0" fillId="4" borderId="5" xfId="0" applyFont="1" applyFill="1" applyBorder="1" applyProtection="1">
      <protection locked="0"/>
    </xf>
    <xf numFmtId="0" fontId="0" fillId="4" borderId="6" xfId="0" applyFont="1" applyFill="1" applyBorder="1" applyProtection="1">
      <protection locked="0"/>
    </xf>
    <xf numFmtId="0" fontId="3" fillId="4" borderId="5" xfId="0" applyFont="1" applyFill="1" applyBorder="1"/>
    <xf numFmtId="10" fontId="7" fillId="5" borderId="1" xfId="1" applyNumberFormat="1" applyBorder="1">
      <protection locked="0"/>
    </xf>
    <xf numFmtId="0" fontId="3" fillId="0" borderId="1" xfId="0" applyFont="1" applyFill="1" applyBorder="1"/>
    <xf numFmtId="0" fontId="17" fillId="3" borderId="1" xfId="0" applyFont="1" applyFill="1" applyBorder="1"/>
    <xf numFmtId="0" fontId="3" fillId="0" borderId="1" xfId="0" applyFont="1" applyFill="1" applyBorder="1" applyAlignment="1" applyProtection="1">
      <alignment horizontal="left"/>
      <protection locked="0"/>
    </xf>
    <xf numFmtId="0" fontId="3" fillId="0" borderId="1" xfId="0" applyFont="1" applyFill="1" applyBorder="1" applyProtection="1">
      <protection locked="0"/>
    </xf>
    <xf numFmtId="1" fontId="3" fillId="0" borderId="1" xfId="0" applyNumberFormat="1" applyFont="1" applyFill="1" applyBorder="1" applyProtection="1">
      <protection locked="0"/>
    </xf>
    <xf numFmtId="1" fontId="3" fillId="0" borderId="1" xfId="0" applyNumberFormat="1" applyFont="1" applyFill="1" applyBorder="1"/>
    <xf numFmtId="0" fontId="0" fillId="9" borderId="0" xfId="0" applyFill="1"/>
    <xf numFmtId="0" fontId="0" fillId="9" borderId="0" xfId="0" applyFill="1" applyAlignment="1">
      <alignment vertical="top" wrapText="1"/>
    </xf>
    <xf numFmtId="0" fontId="0" fillId="9" borderId="0" xfId="0" applyFill="1" applyBorder="1" applyProtection="1">
      <protection locked="0"/>
    </xf>
    <xf numFmtId="0" fontId="0" fillId="3" borderId="0" xfId="0" applyFont="1" applyFill="1" applyAlignment="1">
      <alignment horizontal="left" vertical="top" wrapText="1"/>
    </xf>
    <xf numFmtId="9" fontId="3" fillId="0" borderId="1" xfId="2" applyFont="1" applyFill="1" applyBorder="1" applyProtection="1">
      <protection locked="0"/>
    </xf>
    <xf numFmtId="0" fontId="0" fillId="3" borderId="0" xfId="0" applyFont="1" applyFill="1" applyAlignment="1">
      <alignment horizontal="left" vertical="top" wrapText="1"/>
    </xf>
    <xf numFmtId="0" fontId="3" fillId="0" borderId="1" xfId="0" applyFont="1" applyBorder="1" applyAlignment="1" applyProtection="1">
      <alignment horizontal="left"/>
      <protection locked="0"/>
    </xf>
    <xf numFmtId="0" fontId="3" fillId="0" borderId="2" xfId="0" applyFont="1" applyBorder="1" applyAlignment="1" applyProtection="1">
      <alignment horizontal="left"/>
      <protection locked="0"/>
    </xf>
    <xf numFmtId="0" fontId="0" fillId="3" borderId="0" xfId="0" applyFont="1" applyFill="1" applyAlignment="1">
      <alignment horizontal="left" vertical="top" wrapText="1"/>
    </xf>
    <xf numFmtId="0" fontId="0" fillId="6" borderId="1" xfId="0" applyFont="1" applyFill="1" applyBorder="1"/>
    <xf numFmtId="14" fontId="0" fillId="3" borderId="1" xfId="0" applyNumberFormat="1" applyFill="1" applyBorder="1"/>
    <xf numFmtId="165" fontId="7" fillId="5" borderId="1" xfId="1" applyNumberFormat="1" applyBorder="1" applyProtection="1">
      <protection locked="0"/>
    </xf>
    <xf numFmtId="10" fontId="7" fillId="5" borderId="1" xfId="1" applyNumberFormat="1" applyBorder="1" applyProtection="1">
      <protection locked="0"/>
    </xf>
    <xf numFmtId="0" fontId="0" fillId="2" borderId="0" xfId="0" applyFont="1" applyFill="1" applyAlignment="1">
      <alignment vertical="top" wrapText="1"/>
    </xf>
    <xf numFmtId="0" fontId="0" fillId="3" borderId="0" xfId="0" applyFont="1" applyFill="1" applyAlignment="1">
      <alignment vertical="top"/>
    </xf>
    <xf numFmtId="0" fontId="0" fillId="3" borderId="0" xfId="0" applyFont="1" applyFill="1" applyAlignment="1">
      <alignment horizontal="left" vertical="top"/>
    </xf>
    <xf numFmtId="0" fontId="19" fillId="3" borderId="0" xfId="3" applyFill="1" applyAlignment="1">
      <alignment vertical="top" wrapText="1"/>
    </xf>
    <xf numFmtId="0" fontId="19" fillId="3" borderId="0" xfId="3" applyFill="1" applyAlignment="1">
      <alignment horizontal="left" vertical="top"/>
    </xf>
    <xf numFmtId="0" fontId="1" fillId="2" borderId="0" xfId="0" applyFont="1" applyFill="1"/>
    <xf numFmtId="0" fontId="3" fillId="2" borderId="0" xfId="0" applyFont="1" applyFill="1" applyAlignment="1">
      <alignment vertical="top" wrapText="1"/>
    </xf>
    <xf numFmtId="0" fontId="0" fillId="3" borderId="0" xfId="0" applyFont="1" applyFill="1" applyAlignment="1">
      <alignment vertical="center" wrapText="1"/>
    </xf>
    <xf numFmtId="0" fontId="0" fillId="3" borderId="0" xfId="0" applyFont="1" applyFill="1" applyAlignment="1">
      <alignment vertical="center"/>
    </xf>
    <xf numFmtId="0" fontId="0" fillId="2" borderId="0" xfId="0" applyFill="1" applyAlignment="1" applyProtection="1">
      <alignment vertical="top" wrapText="1"/>
    </xf>
    <xf numFmtId="0" fontId="1" fillId="3" borderId="0" xfId="0" applyFont="1" applyFill="1" applyAlignment="1">
      <alignment wrapText="1"/>
    </xf>
    <xf numFmtId="0" fontId="0" fillId="3" borderId="0" xfId="0" applyFill="1" applyAlignment="1">
      <alignment vertical="top"/>
    </xf>
    <xf numFmtId="0" fontId="0" fillId="3" borderId="2" xfId="0" applyFill="1" applyBorder="1" applyAlignment="1">
      <alignment wrapText="1"/>
    </xf>
    <xf numFmtId="0" fontId="0" fillId="3" borderId="4" xfId="0" applyFill="1" applyBorder="1" applyAlignment="1">
      <alignment wrapText="1"/>
    </xf>
    <xf numFmtId="0" fontId="0" fillId="3" borderId="3" xfId="0" applyFont="1" applyFill="1" applyBorder="1" applyAlignment="1">
      <alignment horizontal="left" vertical="top" wrapText="1"/>
    </xf>
    <xf numFmtId="0" fontId="0" fillId="4" borderId="5" xfId="0" applyFont="1" applyFill="1" applyBorder="1" applyProtection="1"/>
    <xf numFmtId="9" fontId="3" fillId="0" borderId="1" xfId="2" applyFont="1" applyFill="1" applyBorder="1" applyProtection="1"/>
    <xf numFmtId="0" fontId="0" fillId="3" borderId="1" xfId="0" applyFill="1" applyBorder="1" applyAlignment="1">
      <alignment wrapText="1"/>
    </xf>
    <xf numFmtId="0" fontId="17" fillId="3" borderId="0" xfId="0" applyFont="1" applyFill="1" applyBorder="1"/>
    <xf numFmtId="0" fontId="19" fillId="3" borderId="0" xfId="3" applyFill="1"/>
    <xf numFmtId="0" fontId="3" fillId="3" borderId="0" xfId="0" applyFont="1" applyFill="1" applyAlignment="1">
      <alignment horizontal="left" vertical="top" wrapText="1"/>
    </xf>
    <xf numFmtId="0" fontId="9" fillId="3" borderId="0" xfId="0" applyFont="1" applyFill="1" applyAlignment="1">
      <alignment horizontal="left" vertical="top" wrapText="1"/>
    </xf>
    <xf numFmtId="0" fontId="0" fillId="3" borderId="2" xfId="0" applyFill="1" applyBorder="1" applyAlignment="1">
      <alignment horizontal="left" wrapText="1"/>
    </xf>
    <xf numFmtId="0" fontId="0" fillId="3" borderId="4" xfId="0" applyFill="1" applyBorder="1" applyAlignment="1">
      <alignment horizontal="left" wrapText="1"/>
    </xf>
    <xf numFmtId="0" fontId="0" fillId="3" borderId="3" xfId="0" applyFill="1" applyBorder="1" applyAlignment="1">
      <alignment horizontal="left" wrapText="1"/>
    </xf>
    <xf numFmtId="0" fontId="0" fillId="3" borderId="1" xfId="0" applyFill="1" applyBorder="1" applyAlignment="1">
      <alignment horizontal="left"/>
    </xf>
    <xf numFmtId="164" fontId="0" fillId="3" borderId="2" xfId="0" applyNumberFormat="1" applyFill="1" applyBorder="1" applyAlignment="1">
      <alignment horizontal="right"/>
    </xf>
    <xf numFmtId="164" fontId="0" fillId="3" borderId="4" xfId="0" applyNumberFormat="1" applyFill="1" applyBorder="1" applyAlignment="1">
      <alignment horizontal="right"/>
    </xf>
    <xf numFmtId="164" fontId="0" fillId="3" borderId="3" xfId="0" applyNumberFormat="1" applyFill="1" applyBorder="1" applyAlignment="1">
      <alignment horizontal="right"/>
    </xf>
    <xf numFmtId="0" fontId="1" fillId="3" borderId="0" xfId="0" applyFont="1" applyFill="1" applyAlignment="1">
      <alignment horizontal="left" wrapText="1"/>
    </xf>
    <xf numFmtId="0" fontId="8" fillId="3" borderId="0" xfId="0" applyFont="1" applyFill="1" applyAlignment="1">
      <alignment horizontal="left" wrapText="1"/>
    </xf>
    <xf numFmtId="0" fontId="0" fillId="3" borderId="0" xfId="0" applyFill="1" applyBorder="1" applyAlignment="1" applyProtection="1">
      <alignment horizontal="left" wrapText="1"/>
    </xf>
    <xf numFmtId="0" fontId="0" fillId="3" borderId="0" xfId="0" applyFill="1" applyAlignment="1" applyProtection="1">
      <alignment horizontal="left" vertical="top" wrapText="1"/>
    </xf>
    <xf numFmtId="0" fontId="0" fillId="3" borderId="0" xfId="0" applyFill="1" applyAlignment="1">
      <alignment horizontal="left" vertical="top" wrapText="1"/>
    </xf>
    <xf numFmtId="0" fontId="7" fillId="5" borderId="0" xfId="1" applyAlignment="1" applyProtection="1">
      <alignment horizontal="left"/>
      <protection locked="0"/>
    </xf>
    <xf numFmtId="0" fontId="7" fillId="5" borderId="0" xfId="1" applyAlignment="1">
      <alignment horizontal="left" vertical="top" wrapText="1"/>
      <protection locked="0"/>
    </xf>
    <xf numFmtId="0" fontId="7" fillId="5" borderId="0" xfId="1" applyAlignment="1">
      <alignment horizontal="left"/>
      <protection locked="0"/>
    </xf>
    <xf numFmtId="0" fontId="7" fillId="5" borderId="0" xfId="1" applyAlignment="1">
      <alignment horizontal="center"/>
      <protection locked="0"/>
    </xf>
    <xf numFmtId="1" fontId="0" fillId="6" borderId="1" xfId="0" applyNumberFormat="1" applyFill="1" applyBorder="1" applyAlignment="1">
      <alignment horizontal="right"/>
    </xf>
    <xf numFmtId="3" fontId="7" fillId="5" borderId="1" xfId="1" applyNumberFormat="1" applyBorder="1" applyAlignment="1">
      <alignment horizontal="right"/>
      <protection locked="0"/>
    </xf>
    <xf numFmtId="14" fontId="1" fillId="3" borderId="0" xfId="0" applyNumberFormat="1" applyFont="1" applyFill="1" applyAlignment="1">
      <alignment horizontal="left" wrapText="1"/>
    </xf>
    <xf numFmtId="0" fontId="0" fillId="3" borderId="0" xfId="0" applyFont="1" applyFill="1" applyAlignment="1" applyProtection="1">
      <alignment horizontal="left" wrapText="1"/>
    </xf>
    <xf numFmtId="0" fontId="0" fillId="3" borderId="9" xfId="0" applyFont="1" applyFill="1" applyBorder="1" applyAlignment="1" applyProtection="1">
      <alignment horizontal="left" wrapText="1"/>
    </xf>
    <xf numFmtId="0" fontId="7" fillId="5" borderId="1" xfId="1" applyBorder="1" applyAlignment="1">
      <alignment horizontal="left"/>
      <protection locked="0"/>
    </xf>
    <xf numFmtId="0" fontId="0" fillId="3" borderId="0" xfId="0" applyFill="1" applyAlignment="1" applyProtection="1">
      <alignment horizontal="left" vertical="center" wrapText="1"/>
    </xf>
    <xf numFmtId="0" fontId="0" fillId="3" borderId="9" xfId="0" applyFill="1" applyBorder="1" applyAlignment="1" applyProtection="1">
      <alignment horizontal="left" vertical="center" wrapText="1"/>
    </xf>
    <xf numFmtId="0" fontId="0" fillId="3" borderId="0" xfId="0" applyFont="1" applyFill="1" applyAlignment="1">
      <alignment horizontal="left" vertical="top" wrapText="1"/>
    </xf>
    <xf numFmtId="10" fontId="0" fillId="6" borderId="1" xfId="2" applyNumberFormat="1" applyFont="1" applyFill="1" applyBorder="1" applyAlignment="1">
      <alignment horizontal="right"/>
    </xf>
    <xf numFmtId="3" fontId="0" fillId="6" borderId="1" xfId="0" applyNumberFormat="1" applyFill="1" applyBorder="1" applyAlignment="1">
      <alignment horizontal="right"/>
    </xf>
    <xf numFmtId="0" fontId="0" fillId="3" borderId="0" xfId="0" applyFill="1" applyAlignment="1" applyProtection="1">
      <alignment horizontal="left" wrapText="1"/>
    </xf>
    <xf numFmtId="0" fontId="0" fillId="3" borderId="9" xfId="0" applyFill="1" applyBorder="1" applyAlignment="1" applyProtection="1">
      <alignment horizontal="left" wrapText="1"/>
    </xf>
    <xf numFmtId="0" fontId="0" fillId="3" borderId="7" xfId="0" applyFill="1" applyBorder="1" applyAlignment="1">
      <alignment horizontal="right"/>
    </xf>
    <xf numFmtId="0" fontId="10" fillId="3" borderId="0" xfId="0" applyFont="1" applyFill="1" applyAlignment="1" applyProtection="1">
      <alignment horizontal="left"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0" xfId="0" applyFont="1" applyBorder="1" applyAlignment="1">
      <alignment horizontal="left" vertical="top" wrapText="1"/>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0" borderId="17" xfId="0" applyFont="1" applyBorder="1" applyAlignment="1">
      <alignment horizontal="left" vertical="top" wrapText="1"/>
    </xf>
    <xf numFmtId="0" fontId="19" fillId="3" borderId="0" xfId="3" applyFill="1" applyAlignment="1">
      <alignment horizontal="left" vertical="top"/>
    </xf>
    <xf numFmtId="0" fontId="0" fillId="3" borderId="0" xfId="0" applyFont="1" applyFill="1" applyAlignment="1">
      <alignment horizontal="left" vertical="top"/>
    </xf>
    <xf numFmtId="0" fontId="23" fillId="5" borderId="2" xfId="1" applyFont="1" applyFill="1" applyBorder="1" applyAlignment="1">
      <alignment horizontal="center"/>
      <protection locked="0"/>
    </xf>
    <xf numFmtId="0" fontId="23" fillId="5" borderId="4" xfId="1" applyFont="1" applyFill="1" applyBorder="1" applyAlignment="1">
      <alignment horizontal="center"/>
      <protection locked="0"/>
    </xf>
    <xf numFmtId="0" fontId="23" fillId="5" borderId="3" xfId="1" applyFont="1" applyFill="1" applyBorder="1" applyAlignment="1">
      <alignment horizontal="center"/>
      <protection locked="0"/>
    </xf>
  </cellXfs>
  <cellStyles count="4">
    <cellStyle name="Hyperkobling" xfId="3" builtinId="8"/>
    <cellStyle name="Inndata" xfId="1" builtinId="20" customBuiltin="1"/>
    <cellStyle name="Normal" xfId="0" builtinId="0"/>
    <cellStyle name="Prosent" xfId="2" builtinId="5"/>
  </cellStyles>
  <dxfs count="1">
    <dxf>
      <font>
        <b/>
        <i val="0"/>
        <color rgb="FFFF0000"/>
      </font>
    </dxf>
  </dxfs>
  <tableStyles count="0" defaultTableStyle="TableStyleMedium2" defaultPivotStyle="PivotStyleLight16"/>
  <colors>
    <mruColors>
      <color rgb="FFFFFFCC"/>
      <color rgb="FF006964"/>
      <color rgb="FFFF7D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154781</xdr:colOff>
      <xdr:row>0</xdr:row>
      <xdr:rowOff>142875</xdr:rowOff>
    </xdr:from>
    <xdr:to>
      <xdr:col>3</xdr:col>
      <xdr:colOff>506148</xdr:colOff>
      <xdr:row>6</xdr:row>
      <xdr:rowOff>159251</xdr:rowOff>
    </xdr:to>
    <xdr:pic>
      <xdr:nvPicPr>
        <xdr:cNvPr id="3" name="Bil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54781" y="142875"/>
          <a:ext cx="1184805" cy="11593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151342</xdr:colOff>
      <xdr:row>7</xdr:row>
      <xdr:rowOff>16376</xdr:rowOff>
    </xdr:to>
    <xdr:pic>
      <xdr:nvPicPr>
        <xdr:cNvPr id="2" name="Bilde 1">
          <a:extLst>
            <a:ext uri="{FF2B5EF4-FFF2-40B4-BE49-F238E27FC236}">
              <a16:creationId xmlns:a16="http://schemas.microsoft.com/office/drawing/2014/main" id="{B410D771-0950-4D2F-BFB5-12B658842E43}"/>
            </a:ext>
          </a:extLst>
        </xdr:cNvPr>
        <xdr:cNvPicPr>
          <a:picLocks noChangeAspect="1"/>
        </xdr:cNvPicPr>
      </xdr:nvPicPr>
      <xdr:blipFill>
        <a:blip xmlns:r="http://schemas.openxmlformats.org/officeDocument/2006/relationships" r:embed="rId1"/>
        <a:stretch>
          <a:fillRect/>
        </a:stretch>
      </xdr:blipFill>
      <xdr:spPr>
        <a:xfrm>
          <a:off x="762000" y="190500"/>
          <a:ext cx="1180042" cy="1159376"/>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miljodirektoratet.no/no/Publikasjoner/2017/April-2017/Greenhouse-Gas-Emissions-1990-2015-National-Inventory-Report/" TargetMode="External"/><Relationship Id="rId1" Type="http://schemas.openxmlformats.org/officeDocument/2006/relationships/hyperlink" Target="http://www.hbefa.net/"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2">
    <pageSetUpPr fitToPage="1"/>
  </sheetPr>
  <dimension ref="A1:AK583"/>
  <sheetViews>
    <sheetView tabSelected="1" zoomScale="80" zoomScaleNormal="80" workbookViewId="0">
      <selection activeCell="L21" sqref="L21:N21"/>
    </sheetView>
  </sheetViews>
  <sheetFormatPr baseColWidth="10" defaultColWidth="11.44140625" defaultRowHeight="14.4" x14ac:dyDescent="0.3"/>
  <cols>
    <col min="1" max="1" width="2.77734375" style="2" customWidth="1"/>
    <col min="2" max="2" width="1" style="2" customWidth="1"/>
    <col min="3" max="3" width="8.5546875" style="2" customWidth="1"/>
    <col min="4" max="5" width="11.44140625" style="2" customWidth="1"/>
    <col min="6" max="6" width="18" style="2" customWidth="1"/>
    <col min="7" max="12" width="11.44140625" style="2" customWidth="1"/>
    <col min="13" max="13" width="3.77734375" style="2" customWidth="1"/>
    <col min="14" max="14" width="14.77734375" style="2" customWidth="1"/>
    <col min="15" max="24" width="11.44140625" style="2" customWidth="1"/>
    <col min="25" max="25" width="9.44140625" style="2" customWidth="1"/>
    <col min="26" max="26" width="2.77734375" style="2" customWidth="1"/>
    <col min="27" max="36" width="11.44140625" style="1"/>
    <col min="37" max="16384" width="11.44140625" style="2"/>
  </cols>
  <sheetData>
    <row r="1" spans="1:37" x14ac:dyDescent="0.3">
      <c r="A1" s="1"/>
      <c r="B1" s="1"/>
      <c r="C1" s="1"/>
      <c r="D1" s="1"/>
      <c r="E1" s="1"/>
      <c r="F1" s="1"/>
      <c r="G1" s="1"/>
      <c r="H1" s="1"/>
      <c r="I1" s="1"/>
      <c r="J1" s="1"/>
      <c r="K1" s="1"/>
      <c r="L1" s="1"/>
      <c r="M1" s="1"/>
      <c r="N1" s="1"/>
      <c r="O1" s="1"/>
      <c r="P1" s="1"/>
      <c r="Q1" s="1"/>
      <c r="R1" s="1"/>
      <c r="S1" s="1"/>
      <c r="T1" s="1"/>
      <c r="U1" s="1"/>
      <c r="V1" s="1"/>
      <c r="W1" s="1"/>
      <c r="X1" s="1"/>
      <c r="Y1" s="1"/>
      <c r="Z1" s="1"/>
    </row>
    <row r="2" spans="1:37" ht="15" customHeight="1" x14ac:dyDescent="0.3">
      <c r="A2" s="1"/>
      <c r="B2" s="1"/>
      <c r="C2" s="1"/>
      <c r="D2" s="1"/>
      <c r="E2" s="114" t="s">
        <v>9</v>
      </c>
      <c r="F2" s="114"/>
      <c r="G2" s="114"/>
      <c r="H2" s="1"/>
      <c r="I2" s="1"/>
      <c r="J2" s="1"/>
      <c r="K2" s="1"/>
      <c r="L2" s="1"/>
      <c r="M2" s="1"/>
      <c r="N2" s="1"/>
      <c r="O2" s="1"/>
      <c r="P2" s="115" t="s">
        <v>17</v>
      </c>
      <c r="Q2" s="115"/>
      <c r="R2" s="115"/>
      <c r="S2" s="115"/>
      <c r="T2" s="115"/>
      <c r="U2" s="115"/>
      <c r="V2" s="115"/>
      <c r="W2" s="115"/>
      <c r="X2" s="115"/>
      <c r="Y2" s="115"/>
      <c r="Z2" s="1"/>
    </row>
    <row r="3" spans="1:37" x14ac:dyDescent="0.3">
      <c r="A3" s="1"/>
      <c r="B3" s="1"/>
      <c r="C3" s="1"/>
      <c r="D3" s="1"/>
      <c r="E3" s="116"/>
      <c r="F3" s="116"/>
      <c r="G3" s="116"/>
      <c r="H3" s="1"/>
      <c r="I3" s="1"/>
      <c r="J3" s="1"/>
      <c r="K3" s="1"/>
      <c r="L3" s="1"/>
      <c r="M3" s="1"/>
      <c r="N3" s="1"/>
      <c r="O3" s="1"/>
      <c r="P3" s="115"/>
      <c r="Q3" s="115"/>
      <c r="R3" s="115"/>
      <c r="S3" s="115"/>
      <c r="T3" s="115"/>
      <c r="U3" s="115"/>
      <c r="V3" s="115"/>
      <c r="W3" s="115"/>
      <c r="X3" s="115"/>
      <c r="Y3" s="115"/>
      <c r="Z3" s="1"/>
    </row>
    <row r="4" spans="1:37" x14ac:dyDescent="0.3">
      <c r="A4" s="1"/>
      <c r="B4" s="1"/>
      <c r="C4" s="1"/>
      <c r="D4" s="1"/>
      <c r="E4" s="114" t="s">
        <v>10</v>
      </c>
      <c r="F4" s="114"/>
      <c r="G4" s="114"/>
      <c r="H4" s="1"/>
      <c r="I4" s="1"/>
      <c r="J4" s="1"/>
      <c r="K4" s="1"/>
      <c r="L4" s="1"/>
      <c r="M4" s="1"/>
      <c r="N4" s="1"/>
      <c r="O4" s="1"/>
      <c r="P4" s="115"/>
      <c r="Q4" s="115"/>
      <c r="R4" s="115"/>
      <c r="S4" s="115"/>
      <c r="T4" s="115"/>
      <c r="U4" s="115"/>
      <c r="V4" s="115"/>
      <c r="W4" s="115"/>
      <c r="X4" s="115"/>
      <c r="Y4" s="115"/>
      <c r="Z4" s="1"/>
    </row>
    <row r="5" spans="1:37" x14ac:dyDescent="0.3">
      <c r="A5" s="1"/>
      <c r="B5" s="1"/>
      <c r="C5" s="1"/>
      <c r="D5" s="1"/>
      <c r="E5" s="117"/>
      <c r="F5" s="117"/>
      <c r="G5" s="117"/>
      <c r="H5" s="1"/>
      <c r="I5" s="1"/>
      <c r="J5" s="1"/>
      <c r="K5" s="1"/>
      <c r="L5" s="1"/>
      <c r="M5" s="1"/>
      <c r="N5" s="1"/>
      <c r="O5" s="1"/>
      <c r="P5" s="115"/>
      <c r="Q5" s="115"/>
      <c r="R5" s="115"/>
      <c r="S5" s="115"/>
      <c r="T5" s="115"/>
      <c r="U5" s="115"/>
      <c r="V5" s="115"/>
      <c r="W5" s="115"/>
      <c r="X5" s="115"/>
      <c r="Y5" s="115"/>
      <c r="Z5" s="1"/>
    </row>
    <row r="6" spans="1:37" x14ac:dyDescent="0.3">
      <c r="A6" s="1"/>
      <c r="B6" s="1"/>
      <c r="C6" s="1"/>
      <c r="D6" s="1"/>
      <c r="E6" s="114" t="s">
        <v>11</v>
      </c>
      <c r="F6" s="114"/>
      <c r="G6" s="114"/>
      <c r="H6" s="1"/>
      <c r="I6" s="1"/>
      <c r="J6" s="1"/>
      <c r="K6" s="1"/>
      <c r="L6" s="1"/>
      <c r="M6" s="1"/>
      <c r="N6" s="1"/>
      <c r="O6" s="1"/>
      <c r="P6" s="115"/>
      <c r="Q6" s="115"/>
      <c r="R6" s="115"/>
      <c r="S6" s="115"/>
      <c r="T6" s="115"/>
      <c r="U6" s="115"/>
      <c r="V6" s="115"/>
      <c r="W6" s="115"/>
      <c r="X6" s="115"/>
      <c r="Y6" s="115"/>
      <c r="Z6" s="1"/>
    </row>
    <row r="7" spans="1:37" x14ac:dyDescent="0.3">
      <c r="A7" s="1"/>
      <c r="B7" s="1"/>
      <c r="C7" s="1"/>
      <c r="D7" s="1"/>
      <c r="E7" s="116"/>
      <c r="F7" s="116"/>
      <c r="G7" s="116"/>
      <c r="H7" s="1"/>
      <c r="I7" s="1"/>
      <c r="J7" s="1"/>
      <c r="K7" s="1"/>
      <c r="L7" s="1"/>
      <c r="M7" s="1"/>
      <c r="N7" s="1"/>
      <c r="O7" s="1"/>
      <c r="P7" s="115"/>
      <c r="Q7" s="115"/>
      <c r="R7" s="115"/>
      <c r="S7" s="115"/>
      <c r="T7" s="115"/>
      <c r="U7" s="115"/>
      <c r="V7" s="115"/>
      <c r="W7" s="115"/>
      <c r="X7" s="115"/>
      <c r="Y7" s="115"/>
      <c r="Z7" s="1"/>
    </row>
    <row r="8" spans="1:37" x14ac:dyDescent="0.3">
      <c r="A8" s="1"/>
      <c r="B8" s="1"/>
      <c r="C8" s="1"/>
      <c r="D8" s="1"/>
      <c r="E8" s="1"/>
      <c r="F8" s="1"/>
      <c r="G8" s="1"/>
      <c r="H8" s="1"/>
      <c r="I8" s="1"/>
      <c r="J8" s="1"/>
      <c r="K8" s="1"/>
      <c r="L8" s="1"/>
      <c r="M8" s="1"/>
      <c r="N8" s="1"/>
      <c r="O8" s="1"/>
      <c r="P8" s="1"/>
      <c r="Q8" s="1"/>
      <c r="R8" s="1"/>
      <c r="S8" s="1"/>
      <c r="T8" s="1"/>
      <c r="U8" s="1"/>
      <c r="V8" s="1"/>
      <c r="W8" s="1"/>
      <c r="X8" s="1"/>
      <c r="Y8" s="1"/>
      <c r="Z8" s="1"/>
    </row>
    <row r="9" spans="1:37" x14ac:dyDescent="0.3">
      <c r="A9" s="1"/>
      <c r="B9" s="3"/>
      <c r="C9" s="2" t="s">
        <v>0</v>
      </c>
      <c r="E9" s="9" t="s">
        <v>160</v>
      </c>
      <c r="Z9" s="1"/>
    </row>
    <row r="10" spans="1:37" x14ac:dyDescent="0.3">
      <c r="A10" s="1"/>
      <c r="B10" s="3"/>
      <c r="C10" s="2" t="s">
        <v>6</v>
      </c>
      <c r="E10" s="9" t="s">
        <v>136</v>
      </c>
      <c r="Z10" s="1"/>
    </row>
    <row r="11" spans="1:37" x14ac:dyDescent="0.3">
      <c r="A11" s="1"/>
      <c r="B11" s="3"/>
      <c r="C11" s="2" t="s">
        <v>8</v>
      </c>
      <c r="E11" s="120">
        <v>43986</v>
      </c>
      <c r="F11" s="120"/>
      <c r="G11" s="120"/>
      <c r="H11" s="120"/>
      <c r="I11" s="120"/>
      <c r="J11" s="120"/>
      <c r="K11" s="120"/>
      <c r="L11" s="120"/>
      <c r="M11" s="120"/>
      <c r="N11" s="120"/>
      <c r="O11" s="120"/>
      <c r="P11" s="120"/>
      <c r="Q11" s="120"/>
      <c r="R11" s="120"/>
      <c r="S11" s="120"/>
      <c r="T11" s="120"/>
      <c r="U11" s="120"/>
      <c r="V11" s="120"/>
      <c r="W11" s="120"/>
      <c r="X11" s="120"/>
      <c r="Z11" s="1"/>
    </row>
    <row r="12" spans="1:37" x14ac:dyDescent="0.3">
      <c r="A12" s="1"/>
      <c r="B12" s="1"/>
      <c r="C12" s="1"/>
      <c r="D12" s="1"/>
      <c r="E12" s="1"/>
      <c r="F12" s="1"/>
      <c r="G12" s="1"/>
      <c r="H12" s="1"/>
      <c r="I12" s="1"/>
      <c r="J12" s="1"/>
      <c r="K12" s="1"/>
      <c r="L12" s="1"/>
      <c r="M12" s="1"/>
      <c r="N12" s="1"/>
      <c r="O12" s="1"/>
      <c r="P12" s="1"/>
      <c r="Q12" s="1"/>
      <c r="R12" s="1"/>
      <c r="S12" s="1"/>
      <c r="T12" s="1"/>
      <c r="U12" s="1"/>
      <c r="V12" s="1"/>
      <c r="W12" s="1"/>
      <c r="X12" s="1"/>
      <c r="Y12" s="1"/>
      <c r="Z12" s="1"/>
    </row>
    <row r="13" spans="1:37" x14ac:dyDescent="0.3">
      <c r="A13" s="1"/>
      <c r="B13" s="3"/>
      <c r="C13" s="5" t="s">
        <v>1</v>
      </c>
      <c r="D13" s="5"/>
      <c r="E13" s="5"/>
      <c r="F13" s="5"/>
      <c r="G13" s="5"/>
      <c r="H13" s="5"/>
      <c r="I13" s="5"/>
      <c r="J13" s="5"/>
      <c r="K13" s="5"/>
      <c r="L13" s="5"/>
      <c r="M13" s="85"/>
      <c r="N13" s="5" t="s">
        <v>2</v>
      </c>
      <c r="P13" s="6"/>
      <c r="Z13" s="1"/>
    </row>
    <row r="14" spans="1:37" ht="15" customHeight="1" x14ac:dyDescent="0.3">
      <c r="A14" s="1"/>
      <c r="B14" s="3"/>
      <c r="C14" s="100" t="s">
        <v>116</v>
      </c>
      <c r="D14" s="100"/>
      <c r="E14" s="100"/>
      <c r="F14" s="100"/>
      <c r="G14" s="100"/>
      <c r="H14" s="100"/>
      <c r="I14" s="100"/>
      <c r="J14" s="100"/>
      <c r="K14" s="100"/>
      <c r="L14" s="100"/>
      <c r="M14" s="86"/>
      <c r="N14" s="48"/>
      <c r="O14" s="88" t="s">
        <v>162</v>
      </c>
      <c r="P14" s="88"/>
      <c r="Q14" s="88"/>
      <c r="R14" s="88"/>
      <c r="S14" s="88"/>
      <c r="T14" s="88"/>
      <c r="U14" s="88"/>
      <c r="V14" s="88"/>
      <c r="W14" s="88"/>
      <c r="X14" s="88"/>
      <c r="Y14" s="87"/>
      <c r="Z14" s="1"/>
    </row>
    <row r="15" spans="1:37" ht="15" customHeight="1" x14ac:dyDescent="0.3">
      <c r="A15" s="1"/>
      <c r="B15" s="3"/>
      <c r="C15" s="100"/>
      <c r="D15" s="100"/>
      <c r="E15" s="100"/>
      <c r="F15" s="100"/>
      <c r="G15" s="100"/>
      <c r="H15" s="100"/>
      <c r="I15" s="100"/>
      <c r="J15" s="100"/>
      <c r="K15" s="100"/>
      <c r="L15" s="100"/>
      <c r="M15" s="86"/>
      <c r="N15" s="49"/>
      <c r="O15" s="2" t="s">
        <v>163</v>
      </c>
      <c r="P15" s="87"/>
      <c r="Q15" s="87"/>
      <c r="R15" s="87"/>
      <c r="S15" s="87"/>
      <c r="T15" s="87"/>
      <c r="U15" s="87"/>
      <c r="V15" s="87"/>
      <c r="W15" s="87"/>
      <c r="X15" s="87"/>
      <c r="Y15" s="87"/>
      <c r="Z15" s="1"/>
    </row>
    <row r="16" spans="1:37" ht="144.6" customHeight="1" x14ac:dyDescent="0.3">
      <c r="A16" s="1"/>
      <c r="B16" s="3"/>
      <c r="C16" s="100"/>
      <c r="D16" s="100"/>
      <c r="E16" s="100"/>
      <c r="F16" s="100"/>
      <c r="G16" s="100"/>
      <c r="H16" s="100"/>
      <c r="I16" s="100"/>
      <c r="J16" s="100"/>
      <c r="K16" s="100"/>
      <c r="L16" s="100"/>
      <c r="M16" s="86"/>
      <c r="N16" s="126" t="s">
        <v>165</v>
      </c>
      <c r="O16" s="126"/>
      <c r="P16" s="126"/>
      <c r="Q16" s="126"/>
      <c r="R16" s="126"/>
      <c r="S16" s="126"/>
      <c r="T16" s="126"/>
      <c r="U16" s="126"/>
      <c r="V16" s="126"/>
      <c r="W16" s="126"/>
      <c r="X16" s="126"/>
      <c r="Y16" s="126"/>
      <c r="Z16" s="1"/>
      <c r="AA16" s="80"/>
      <c r="AB16" s="80"/>
      <c r="AC16" s="80"/>
      <c r="AD16" s="80"/>
      <c r="AE16" s="80"/>
      <c r="AF16" s="80"/>
      <c r="AG16" s="80"/>
      <c r="AH16" s="80"/>
      <c r="AI16" s="80"/>
      <c r="AJ16" s="80"/>
      <c r="AK16" s="38"/>
    </row>
    <row r="17" spans="1:26" ht="120" customHeight="1" x14ac:dyDescent="0.3">
      <c r="A17" s="1"/>
      <c r="B17" s="3"/>
      <c r="C17" s="100"/>
      <c r="D17" s="100"/>
      <c r="E17" s="100"/>
      <c r="F17" s="100"/>
      <c r="G17" s="100"/>
      <c r="H17" s="100"/>
      <c r="I17" s="100"/>
      <c r="J17" s="100"/>
      <c r="K17" s="100"/>
      <c r="L17" s="100"/>
      <c r="M17" s="86"/>
      <c r="N17" s="126"/>
      <c r="O17" s="126"/>
      <c r="P17" s="126"/>
      <c r="Q17" s="126"/>
      <c r="R17" s="126"/>
      <c r="S17" s="126"/>
      <c r="T17" s="126"/>
      <c r="U17" s="126"/>
      <c r="V17" s="126"/>
      <c r="W17" s="126"/>
      <c r="X17" s="126"/>
      <c r="Y17" s="126"/>
      <c r="Z17" s="1"/>
    </row>
    <row r="18" spans="1:26" x14ac:dyDescent="0.3">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x14ac:dyDescent="0.3">
      <c r="A19" s="1"/>
      <c r="B19" s="3"/>
      <c r="C19" s="5" t="s">
        <v>3</v>
      </c>
      <c r="D19" s="5"/>
      <c r="E19" s="5"/>
      <c r="F19" s="5"/>
      <c r="G19" s="5"/>
      <c r="H19" s="5"/>
      <c r="I19" s="5"/>
      <c r="J19" s="5"/>
      <c r="K19" s="5"/>
      <c r="L19" s="5"/>
      <c r="M19" s="5"/>
      <c r="N19" s="5"/>
      <c r="O19" s="7"/>
      <c r="P19" s="6"/>
      <c r="Z19" s="23"/>
    </row>
    <row r="20" spans="1:26" x14ac:dyDescent="0.3">
      <c r="A20" s="1"/>
      <c r="B20" s="3"/>
      <c r="C20" s="12" t="s">
        <v>14</v>
      </c>
      <c r="D20" s="13"/>
      <c r="L20" s="5"/>
      <c r="M20" s="5"/>
      <c r="N20" s="5"/>
      <c r="O20" s="7"/>
      <c r="P20" s="6"/>
      <c r="Z20" s="23"/>
    </row>
    <row r="21" spans="1:26" x14ac:dyDescent="0.3">
      <c r="A21" s="1"/>
      <c r="B21" s="3"/>
      <c r="C21" s="121" t="s">
        <v>150</v>
      </c>
      <c r="D21" s="121"/>
      <c r="E21" s="121"/>
      <c r="F21" s="121"/>
      <c r="G21" s="121"/>
      <c r="H21" s="121"/>
      <c r="I21" s="121"/>
      <c r="J21" s="121"/>
      <c r="K21" s="122"/>
      <c r="L21" s="123"/>
      <c r="M21" s="123"/>
      <c r="N21" s="123"/>
      <c r="Q21" s="50"/>
      <c r="R21" s="50"/>
      <c r="S21" s="50"/>
      <c r="T21" s="50"/>
      <c r="U21" s="50"/>
      <c r="V21" s="50"/>
      <c r="W21" s="50"/>
      <c r="X21" s="50"/>
      <c r="Z21" s="23"/>
    </row>
    <row r="22" spans="1:26" x14ac:dyDescent="0.3">
      <c r="A22" s="1"/>
      <c r="B22" s="3"/>
      <c r="C22" s="121" t="s">
        <v>151</v>
      </c>
      <c r="D22" s="121"/>
      <c r="E22" s="121"/>
      <c r="F22" s="121"/>
      <c r="G22" s="121"/>
      <c r="H22" s="121"/>
      <c r="I22" s="121"/>
      <c r="J22" s="121"/>
      <c r="K22" s="122"/>
      <c r="L22" s="123"/>
      <c r="M22" s="123"/>
      <c r="N22" s="123"/>
      <c r="Q22" s="50"/>
      <c r="R22" s="50"/>
      <c r="S22" s="50"/>
      <c r="T22" s="50"/>
      <c r="U22" s="50"/>
      <c r="V22" s="50"/>
      <c r="W22" s="50"/>
      <c r="X22" s="50"/>
      <c r="Z22" s="23"/>
    </row>
    <row r="23" spans="1:26" x14ac:dyDescent="0.3">
      <c r="A23" s="1"/>
      <c r="B23" s="3"/>
      <c r="C23" s="121" t="s">
        <v>152</v>
      </c>
      <c r="D23" s="121"/>
      <c r="E23" s="121"/>
      <c r="F23" s="121"/>
      <c r="G23" s="121"/>
      <c r="H23" s="121"/>
      <c r="I23" s="121"/>
      <c r="J23" s="121"/>
      <c r="K23" s="122"/>
      <c r="L23" s="123"/>
      <c r="M23" s="123"/>
      <c r="N23" s="123"/>
      <c r="Q23" s="50"/>
      <c r="R23" s="51"/>
      <c r="S23" s="50"/>
      <c r="T23" s="50"/>
      <c r="U23" s="50"/>
      <c r="V23" s="50"/>
      <c r="W23" s="50"/>
      <c r="X23" s="50"/>
      <c r="Z23" s="23"/>
    </row>
    <row r="24" spans="1:26" ht="15.6" x14ac:dyDescent="0.35">
      <c r="A24" s="1"/>
      <c r="B24" s="3"/>
      <c r="C24" s="121" t="s">
        <v>15</v>
      </c>
      <c r="D24" s="121"/>
      <c r="E24" s="121"/>
      <c r="F24" s="121"/>
      <c r="G24" s="121"/>
      <c r="H24" s="121"/>
      <c r="I24" s="121"/>
      <c r="J24" s="121"/>
      <c r="K24" s="122"/>
      <c r="L24" s="118" t="str">
        <f>IFERROR(VLOOKUP(KjøretøyOgDrivstoffFør&amp;", "&amp;EuroklasseFør&amp;", "&amp;VektklasseFør,UTSLIPPSFAKTORER,9,FALSE),"-")</f>
        <v>-</v>
      </c>
      <c r="M24" s="118"/>
      <c r="N24" s="118"/>
      <c r="O24" s="2" t="s">
        <v>76</v>
      </c>
      <c r="Q24" s="50"/>
      <c r="R24" s="50"/>
      <c r="S24" s="50"/>
      <c r="T24" s="50"/>
      <c r="U24" s="50"/>
      <c r="V24" s="50"/>
      <c r="W24" s="50"/>
      <c r="X24" s="50"/>
      <c r="Z24" s="23"/>
    </row>
    <row r="25" spans="1:26" x14ac:dyDescent="0.3">
      <c r="A25" s="1"/>
      <c r="B25" s="3"/>
      <c r="C25" s="121" t="s">
        <v>121</v>
      </c>
      <c r="D25" s="121"/>
      <c r="E25" s="121"/>
      <c r="F25" s="121"/>
      <c r="G25" s="121"/>
      <c r="H25" s="121"/>
      <c r="I25" s="121"/>
      <c r="J25" s="121"/>
      <c r="K25" s="122"/>
      <c r="L25" s="127" t="str">
        <f>IFERROR(VLOOKUP(KjøretøyOgDrivstoffFør&amp;", "&amp;EuroklasseFør&amp;", "&amp;VektklasseFør,UTSLIPPSFAKTORER,8,FALSE),"-")</f>
        <v>-</v>
      </c>
      <c r="M25" s="127"/>
      <c r="N25" s="127"/>
      <c r="Q25" s="50"/>
      <c r="R25" s="50"/>
      <c r="S25" s="50"/>
      <c r="T25" s="50"/>
      <c r="U25" s="50"/>
      <c r="V25" s="50"/>
      <c r="W25" s="50"/>
      <c r="X25" s="50"/>
      <c r="Z25" s="23"/>
    </row>
    <row r="26" spans="1:26" x14ac:dyDescent="0.3">
      <c r="A26" s="1"/>
      <c r="B26" s="3"/>
      <c r="C26" s="124" t="s">
        <v>153</v>
      </c>
      <c r="D26" s="124"/>
      <c r="E26" s="124"/>
      <c r="F26" s="124"/>
      <c r="G26" s="124"/>
      <c r="H26" s="124"/>
      <c r="I26" s="124"/>
      <c r="J26" s="124"/>
      <c r="K26" s="125"/>
      <c r="L26" s="119"/>
      <c r="M26" s="119"/>
      <c r="N26" s="119"/>
      <c r="O26" s="2" t="s">
        <v>25</v>
      </c>
      <c r="Q26" s="50"/>
      <c r="R26" s="51"/>
      <c r="S26" s="50"/>
      <c r="T26" s="50"/>
      <c r="U26" s="50"/>
      <c r="V26" s="50"/>
      <c r="W26" s="50"/>
      <c r="X26" s="50"/>
      <c r="Z26" s="23"/>
    </row>
    <row r="27" spans="1:26" x14ac:dyDescent="0.3">
      <c r="A27" s="1"/>
      <c r="B27" s="3"/>
      <c r="C27" s="124" t="s">
        <v>154</v>
      </c>
      <c r="D27" s="124"/>
      <c r="E27" s="124"/>
      <c r="F27" s="124"/>
      <c r="G27" s="124"/>
      <c r="H27" s="124"/>
      <c r="I27" s="124"/>
      <c r="J27" s="124"/>
      <c r="K27" s="125"/>
      <c r="L27" s="119"/>
      <c r="M27" s="119"/>
      <c r="N27" s="119"/>
      <c r="O27" s="2" t="s">
        <v>26</v>
      </c>
      <c r="Q27" s="50"/>
      <c r="R27" s="51"/>
      <c r="S27" s="50"/>
      <c r="T27" s="50"/>
      <c r="U27" s="50"/>
      <c r="V27" s="50"/>
      <c r="W27" s="50"/>
      <c r="X27" s="50"/>
      <c r="Z27" s="23"/>
    </row>
    <row r="28" spans="1:26" x14ac:dyDescent="0.3">
      <c r="A28" s="1"/>
      <c r="B28" s="3"/>
      <c r="C28" s="129" t="s">
        <v>72</v>
      </c>
      <c r="D28" s="129"/>
      <c r="E28" s="129"/>
      <c r="F28" s="129"/>
      <c r="G28" s="129"/>
      <c r="H28" s="129"/>
      <c r="I28" s="129"/>
      <c r="J28" s="129"/>
      <c r="K28" s="130"/>
      <c r="L28" s="128">
        <f>AntallKjøretøyFør*KjørelengdePerKjøretøyFør</f>
        <v>0</v>
      </c>
      <c r="M28" s="128"/>
      <c r="N28" s="128"/>
      <c r="O28" s="2" t="s">
        <v>73</v>
      </c>
      <c r="Q28" s="50"/>
      <c r="R28" s="51"/>
      <c r="S28" s="50"/>
      <c r="T28" s="50"/>
      <c r="U28" s="50"/>
      <c r="V28" s="50"/>
      <c r="W28" s="50"/>
      <c r="X28" s="50"/>
      <c r="Z28" s="23"/>
    </row>
    <row r="29" spans="1:26" x14ac:dyDescent="0.3">
      <c r="A29" s="1"/>
      <c r="B29" s="3"/>
      <c r="C29" s="14"/>
      <c r="D29" s="13"/>
      <c r="M29" s="5"/>
      <c r="Q29" s="50"/>
      <c r="R29" s="50"/>
      <c r="S29" s="50"/>
      <c r="T29" s="50"/>
      <c r="U29" s="50"/>
      <c r="V29" s="50"/>
      <c r="W29" s="50"/>
      <c r="X29" s="50"/>
      <c r="Z29" s="23"/>
    </row>
    <row r="30" spans="1:26" x14ac:dyDescent="0.3">
      <c r="A30" s="1"/>
      <c r="B30" s="3"/>
      <c r="C30" s="132" t="s">
        <v>16</v>
      </c>
      <c r="D30" s="132"/>
      <c r="E30" s="132"/>
      <c r="F30" s="132"/>
      <c r="G30" s="132"/>
      <c r="H30" s="132"/>
      <c r="I30" s="132"/>
      <c r="J30" s="132"/>
      <c r="K30" s="132"/>
      <c r="M30" s="5"/>
      <c r="Q30" s="50"/>
      <c r="R30" s="50"/>
      <c r="S30" s="50"/>
      <c r="T30" s="50"/>
      <c r="U30" s="50"/>
      <c r="V30" s="50"/>
      <c r="W30" s="50"/>
      <c r="X30" s="50"/>
      <c r="Z30" s="23"/>
    </row>
    <row r="31" spans="1:26" x14ac:dyDescent="0.3">
      <c r="A31" s="1"/>
      <c r="B31" s="3"/>
      <c r="C31" s="121" t="s">
        <v>155</v>
      </c>
      <c r="D31" s="121"/>
      <c r="E31" s="121"/>
      <c r="F31" s="121"/>
      <c r="G31" s="121"/>
      <c r="H31" s="121"/>
      <c r="I31" s="121"/>
      <c r="J31" s="121"/>
      <c r="K31" s="122"/>
      <c r="L31" s="123"/>
      <c r="M31" s="123"/>
      <c r="N31" s="123"/>
      <c r="Q31" s="50"/>
      <c r="R31" s="50"/>
      <c r="S31" s="50"/>
      <c r="T31" s="50"/>
      <c r="U31" s="50"/>
      <c r="V31" s="50"/>
      <c r="W31" s="50"/>
      <c r="X31" s="50"/>
      <c r="Z31" s="23"/>
    </row>
    <row r="32" spans="1:26" x14ac:dyDescent="0.3">
      <c r="A32" s="1"/>
      <c r="B32" s="3"/>
      <c r="C32" s="121" t="s">
        <v>156</v>
      </c>
      <c r="D32" s="121"/>
      <c r="E32" s="121"/>
      <c r="F32" s="121"/>
      <c r="G32" s="121"/>
      <c r="H32" s="121"/>
      <c r="I32" s="121"/>
      <c r="J32" s="121"/>
      <c r="K32" s="122"/>
      <c r="L32" s="123"/>
      <c r="M32" s="123"/>
      <c r="N32" s="123"/>
      <c r="Q32" s="50"/>
      <c r="R32" s="50"/>
      <c r="S32" s="50"/>
      <c r="T32" s="50"/>
      <c r="U32" s="50"/>
      <c r="V32" s="50"/>
      <c r="W32" s="50"/>
      <c r="X32" s="50"/>
      <c r="Z32" s="23"/>
    </row>
    <row r="33" spans="1:26" ht="15" thickBot="1" x14ac:dyDescent="0.35">
      <c r="A33" s="1"/>
      <c r="B33" s="3"/>
      <c r="C33" s="129" t="s">
        <v>157</v>
      </c>
      <c r="D33" s="129"/>
      <c r="E33" s="129"/>
      <c r="F33" s="129"/>
      <c r="G33" s="129"/>
      <c r="H33" s="129"/>
      <c r="I33" s="129"/>
      <c r="J33" s="129"/>
      <c r="K33" s="130"/>
      <c r="L33" s="123"/>
      <c r="M33" s="123"/>
      <c r="N33" s="123"/>
      <c r="O33" s="5"/>
      <c r="P33" s="7"/>
      <c r="Q33" s="50"/>
      <c r="R33" s="51"/>
      <c r="S33" s="50"/>
      <c r="T33" s="50"/>
      <c r="U33" s="50"/>
      <c r="V33" s="50"/>
      <c r="W33" s="50"/>
      <c r="X33" s="50"/>
      <c r="Z33" s="23"/>
    </row>
    <row r="34" spans="1:26" ht="15.6" x14ac:dyDescent="0.35">
      <c r="A34" s="1"/>
      <c r="B34" s="3"/>
      <c r="C34" s="121" t="s">
        <v>15</v>
      </c>
      <c r="D34" s="121"/>
      <c r="E34" s="121"/>
      <c r="F34" s="121"/>
      <c r="G34" s="121"/>
      <c r="H34" s="121"/>
      <c r="I34" s="121"/>
      <c r="J34" s="121"/>
      <c r="K34" s="122"/>
      <c r="L34" s="118" t="str">
        <f>IFERROR(VLOOKUP(KjøretøyOgDrivstoffEtter&amp;", "&amp;EuroklasseEtter&amp;", "&amp;VektklasseEtter,UTSLIPPSFAKTORER,9,FALSE),"-")</f>
        <v>-</v>
      </c>
      <c r="M34" s="118"/>
      <c r="N34" s="118"/>
      <c r="O34" s="2" t="s">
        <v>76</v>
      </c>
      <c r="P34" s="7"/>
      <c r="Q34" s="52"/>
      <c r="R34" s="133" t="s">
        <v>161</v>
      </c>
      <c r="S34" s="134"/>
      <c r="T34" s="134"/>
      <c r="U34" s="134"/>
      <c r="V34" s="135"/>
      <c r="W34" s="50"/>
      <c r="X34" s="50"/>
      <c r="Z34" s="23"/>
    </row>
    <row r="35" spans="1:26" x14ac:dyDescent="0.3">
      <c r="A35" s="1"/>
      <c r="B35" s="3"/>
      <c r="C35" s="121" t="s">
        <v>121</v>
      </c>
      <c r="D35" s="121"/>
      <c r="E35" s="121"/>
      <c r="F35" s="121"/>
      <c r="G35" s="121"/>
      <c r="H35" s="121"/>
      <c r="I35" s="121"/>
      <c r="J35" s="121"/>
      <c r="K35" s="122"/>
      <c r="L35" s="127" t="str">
        <f>IFERROR(VLOOKUP(KjøretøyOgDrivstoffEtter&amp;", "&amp;EuroklasseEtter&amp;", "&amp;VektklasseEtter,UTSLIPPSFAKTORER,8,FALSE),"-")</f>
        <v>-</v>
      </c>
      <c r="M35" s="127"/>
      <c r="N35" s="127"/>
      <c r="P35" s="7"/>
      <c r="Q35" s="52"/>
      <c r="R35" s="136"/>
      <c r="S35" s="137"/>
      <c r="T35" s="137"/>
      <c r="U35" s="137"/>
      <c r="V35" s="138"/>
      <c r="W35" s="50"/>
      <c r="X35" s="50"/>
      <c r="Z35" s="23"/>
    </row>
    <row r="36" spans="1:26" x14ac:dyDescent="0.3">
      <c r="A36" s="1"/>
      <c r="B36" s="3"/>
      <c r="C36" s="124" t="s">
        <v>158</v>
      </c>
      <c r="D36" s="124"/>
      <c r="E36" s="124"/>
      <c r="F36" s="124"/>
      <c r="G36" s="124"/>
      <c r="H36" s="124"/>
      <c r="I36" s="124"/>
      <c r="J36" s="124"/>
      <c r="K36" s="125"/>
      <c r="L36" s="119"/>
      <c r="M36" s="119"/>
      <c r="N36" s="119"/>
      <c r="O36" s="21" t="s">
        <v>25</v>
      </c>
      <c r="P36" s="7"/>
      <c r="Q36" s="52"/>
      <c r="R36" s="136"/>
      <c r="S36" s="137"/>
      <c r="T36" s="137"/>
      <c r="U36" s="137"/>
      <c r="V36" s="138"/>
      <c r="W36" s="50"/>
      <c r="X36" s="50"/>
      <c r="Z36" s="23"/>
    </row>
    <row r="37" spans="1:26" x14ac:dyDescent="0.3">
      <c r="A37" s="1"/>
      <c r="B37" s="3"/>
      <c r="C37" s="124" t="s">
        <v>159</v>
      </c>
      <c r="D37" s="124"/>
      <c r="E37" s="124"/>
      <c r="F37" s="124"/>
      <c r="G37" s="124"/>
      <c r="H37" s="124"/>
      <c r="I37" s="124"/>
      <c r="J37" s="124"/>
      <c r="K37" s="125"/>
      <c r="L37" s="119"/>
      <c r="M37" s="119"/>
      <c r="N37" s="119"/>
      <c r="O37" s="21" t="s">
        <v>26</v>
      </c>
      <c r="P37" s="7"/>
      <c r="Q37" s="52"/>
      <c r="R37" s="136"/>
      <c r="S37" s="137"/>
      <c r="T37" s="137"/>
      <c r="U37" s="137"/>
      <c r="V37" s="138"/>
      <c r="W37" s="50"/>
      <c r="X37" s="50"/>
      <c r="Z37" s="23"/>
    </row>
    <row r="38" spans="1:26" ht="15" thickBot="1" x14ac:dyDescent="0.35">
      <c r="A38" s="1"/>
      <c r="B38" s="3"/>
      <c r="C38" s="129" t="s">
        <v>74</v>
      </c>
      <c r="D38" s="129"/>
      <c r="E38" s="129"/>
      <c r="F38" s="129"/>
      <c r="G38" s="129"/>
      <c r="H38" s="129"/>
      <c r="I38" s="129"/>
      <c r="J38" s="129"/>
      <c r="K38" s="130"/>
      <c r="L38" s="128">
        <f>AntallKjøretøyEtter*KjørelengdePerKjøretøyEtter</f>
        <v>0</v>
      </c>
      <c r="M38" s="128"/>
      <c r="N38" s="128"/>
      <c r="O38" s="36" t="s">
        <v>75</v>
      </c>
      <c r="P38" s="6"/>
      <c r="Q38" s="50"/>
      <c r="R38" s="139"/>
      <c r="S38" s="140"/>
      <c r="T38" s="140"/>
      <c r="U38" s="140"/>
      <c r="V38" s="141"/>
      <c r="W38" s="50"/>
      <c r="X38" s="50"/>
      <c r="Z38" s="23"/>
    </row>
    <row r="39" spans="1:26" x14ac:dyDescent="0.3">
      <c r="A39" s="1"/>
      <c r="B39" s="3"/>
      <c r="D39" s="5"/>
      <c r="E39" s="5"/>
      <c r="F39" s="5"/>
      <c r="G39" s="5"/>
      <c r="H39" s="5"/>
      <c r="I39" s="5"/>
      <c r="J39" s="5"/>
      <c r="K39" s="5"/>
      <c r="L39" s="5"/>
      <c r="M39" s="5"/>
      <c r="N39" s="5"/>
      <c r="O39" s="7"/>
      <c r="P39" s="6"/>
      <c r="Z39" s="23"/>
    </row>
    <row r="40" spans="1:26" x14ac:dyDescent="0.3">
      <c r="A40" s="1"/>
      <c r="B40" s="3"/>
      <c r="D40" s="5"/>
      <c r="E40" s="5"/>
      <c r="F40" s="5"/>
      <c r="G40" s="5"/>
      <c r="H40" s="5"/>
      <c r="I40" s="5"/>
      <c r="J40" s="5"/>
      <c r="K40" s="5"/>
      <c r="L40" s="5"/>
      <c r="M40" s="5"/>
      <c r="N40" s="5"/>
      <c r="O40" s="7"/>
      <c r="P40" s="6"/>
      <c r="Z40" s="23"/>
    </row>
    <row r="41" spans="1:26"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x14ac:dyDescent="0.3">
      <c r="A42" s="1"/>
      <c r="B42" s="3"/>
      <c r="C42" s="109" t="s">
        <v>167</v>
      </c>
      <c r="D42" s="109"/>
      <c r="E42" s="109"/>
      <c r="F42" s="109"/>
      <c r="G42" s="109"/>
      <c r="H42" s="109"/>
      <c r="I42" s="109"/>
      <c r="J42" s="109"/>
      <c r="K42" s="109"/>
      <c r="L42" s="109"/>
      <c r="M42" s="109"/>
      <c r="N42" s="109"/>
      <c r="O42" s="109"/>
      <c r="P42" s="109"/>
      <c r="Q42" s="109"/>
      <c r="R42" s="109"/>
      <c r="S42" s="109"/>
      <c r="T42" s="109"/>
      <c r="U42" s="109"/>
      <c r="Z42" s="1"/>
    </row>
    <row r="43" spans="1:26" ht="15.6" x14ac:dyDescent="0.35">
      <c r="A43" s="1"/>
      <c r="B43" s="3"/>
      <c r="G43" s="131" t="s">
        <v>82</v>
      </c>
      <c r="H43" s="131"/>
      <c r="I43" s="131"/>
      <c r="Z43" s="1"/>
    </row>
    <row r="44" spans="1:26" x14ac:dyDescent="0.3">
      <c r="A44" s="1"/>
      <c r="B44" s="3"/>
      <c r="D44" s="102" t="s">
        <v>12</v>
      </c>
      <c r="E44" s="103"/>
      <c r="F44" s="104"/>
      <c r="G44" s="106" t="str">
        <f>IFERROR(UtslippsfaktorFør*AntallKjøretøyFør*KjørelengdePerKjøretøyFør/1000000,"-")</f>
        <v>-</v>
      </c>
      <c r="H44" s="107"/>
      <c r="I44" s="108"/>
      <c r="S44" s="18"/>
      <c r="T44" s="18"/>
      <c r="U44" s="18"/>
      <c r="V44" s="18"/>
      <c r="W44" s="18"/>
      <c r="X44" s="18"/>
      <c r="Y44" s="6"/>
      <c r="Z44" s="1"/>
    </row>
    <row r="45" spans="1:26" x14ac:dyDescent="0.3">
      <c r="A45" s="1"/>
      <c r="B45" s="3"/>
      <c r="D45" s="105" t="s">
        <v>4</v>
      </c>
      <c r="E45" s="105"/>
      <c r="F45" s="105"/>
      <c r="G45" s="106" t="str">
        <f>IFERROR(UtslippsfaktorEtter*AntallKjøretøyEtter*KjørelengdePerKjøretøyEtter/1000000,"-")</f>
        <v>-</v>
      </c>
      <c r="H45" s="107"/>
      <c r="I45" s="108"/>
      <c r="S45" s="18"/>
      <c r="T45" s="18"/>
      <c r="U45" s="18"/>
      <c r="V45" s="18"/>
      <c r="W45" s="18"/>
      <c r="X45" s="18"/>
      <c r="Y45" s="6"/>
      <c r="Z45" s="1"/>
    </row>
    <row r="46" spans="1:26" x14ac:dyDescent="0.3">
      <c r="A46" s="1"/>
      <c r="B46" s="3"/>
      <c r="D46" s="105" t="s">
        <v>5</v>
      </c>
      <c r="E46" s="105"/>
      <c r="F46" s="105"/>
      <c r="G46" s="106" t="str">
        <f>IFERROR(Utslipp_uten_tiltaket-Utslipp_dersom_tiltaket_gjennomføres,"-")</f>
        <v>-</v>
      </c>
      <c r="H46" s="107"/>
      <c r="I46" s="108"/>
      <c r="S46" s="18"/>
      <c r="T46" s="18"/>
      <c r="U46" s="18"/>
      <c r="V46" s="18"/>
      <c r="W46" s="18"/>
      <c r="X46" s="18"/>
      <c r="Y46" s="6"/>
      <c r="Z46" s="1"/>
    </row>
    <row r="47" spans="1:26" x14ac:dyDescent="0.3">
      <c r="A47" s="1"/>
      <c r="B47" s="3"/>
      <c r="D47" s="6"/>
      <c r="E47" s="6"/>
      <c r="F47" s="6"/>
      <c r="G47" s="6"/>
      <c r="H47" s="6"/>
      <c r="Y47" s="6"/>
      <c r="Z47" s="1"/>
    </row>
    <row r="48" spans="1:26" x14ac:dyDescent="0.3">
      <c r="A48" s="1"/>
      <c r="B48" s="3"/>
      <c r="D48" s="6"/>
      <c r="F48" s="8"/>
      <c r="G48" s="111" t="s">
        <v>13</v>
      </c>
      <c r="H48" s="111"/>
      <c r="I48" s="111"/>
      <c r="J48" s="111"/>
      <c r="K48" s="111"/>
      <c r="L48" s="111"/>
      <c r="M48" s="111"/>
      <c r="N48" s="111"/>
      <c r="O48" s="111"/>
      <c r="P48" s="111"/>
      <c r="Q48" s="111"/>
      <c r="R48" s="111"/>
      <c r="S48" s="111"/>
      <c r="T48" s="111"/>
      <c r="U48" s="111"/>
      <c r="Y48" s="6"/>
      <c r="Z48" s="1"/>
    </row>
    <row r="49" spans="1:26" x14ac:dyDescent="0.3">
      <c r="A49" s="1"/>
      <c r="B49" s="3"/>
      <c r="F49" s="8"/>
      <c r="G49" s="111" t="s">
        <v>114</v>
      </c>
      <c r="H49" s="111"/>
      <c r="I49" s="111"/>
      <c r="J49" s="111"/>
      <c r="K49" s="111"/>
      <c r="L49" s="111"/>
      <c r="M49" s="111"/>
      <c r="N49" s="111"/>
      <c r="O49" s="111"/>
      <c r="P49" s="111"/>
      <c r="Q49" s="111"/>
      <c r="R49" s="111"/>
      <c r="S49" s="111"/>
      <c r="T49" s="111"/>
      <c r="U49" s="111"/>
      <c r="Z49" s="1"/>
    </row>
    <row r="50" spans="1:26" x14ac:dyDescent="0.3">
      <c r="A50" s="1"/>
      <c r="B50" s="1"/>
      <c r="C50" s="1"/>
      <c r="D50" s="1"/>
      <c r="E50" s="1"/>
      <c r="F50" s="1"/>
      <c r="G50" s="1"/>
      <c r="H50" s="1"/>
      <c r="I50" s="1"/>
      <c r="J50" s="1"/>
      <c r="K50" s="1"/>
      <c r="L50" s="1"/>
      <c r="M50" s="1"/>
      <c r="N50" s="1"/>
      <c r="O50" s="1"/>
      <c r="P50" s="1"/>
      <c r="Q50" s="1"/>
      <c r="R50" s="1"/>
      <c r="S50" s="1"/>
      <c r="T50" s="1"/>
      <c r="U50" s="1"/>
      <c r="V50" s="1"/>
      <c r="W50" s="1"/>
      <c r="X50" s="1"/>
      <c r="Y50" s="1"/>
      <c r="Z50" s="11"/>
    </row>
    <row r="51" spans="1:26" x14ac:dyDescent="0.3">
      <c r="A51" s="1"/>
      <c r="B51" s="1"/>
      <c r="C51" s="1"/>
      <c r="D51" s="1"/>
      <c r="E51" s="1"/>
      <c r="F51" s="1"/>
      <c r="G51" s="1"/>
      <c r="H51" s="1"/>
      <c r="I51" s="1"/>
      <c r="J51" s="1"/>
      <c r="K51" s="1"/>
      <c r="L51" s="1"/>
      <c r="M51" s="1"/>
      <c r="N51" s="1"/>
      <c r="O51" s="1"/>
      <c r="P51" s="1"/>
      <c r="Q51" s="1"/>
      <c r="R51" s="1"/>
      <c r="S51" s="1"/>
      <c r="T51" s="1"/>
      <c r="U51" s="1"/>
      <c r="V51" s="1"/>
      <c r="W51" s="1"/>
      <c r="X51" s="1"/>
      <c r="Y51" s="1"/>
      <c r="Z51" s="11"/>
    </row>
    <row r="52" spans="1:26" ht="15" customHeight="1" x14ac:dyDescent="0.3">
      <c r="A52" s="1"/>
      <c r="B52" s="3"/>
      <c r="C52" s="109" t="s">
        <v>115</v>
      </c>
      <c r="D52" s="109"/>
      <c r="E52" s="109"/>
      <c r="F52" s="109"/>
      <c r="G52" s="109"/>
      <c r="H52" s="109"/>
      <c r="I52" s="109"/>
      <c r="J52" s="109"/>
      <c r="K52" s="109"/>
      <c r="L52" s="5"/>
      <c r="M52" s="85"/>
      <c r="N52" s="109" t="s">
        <v>7</v>
      </c>
      <c r="O52" s="109"/>
      <c r="P52" s="109"/>
      <c r="Q52" s="109"/>
      <c r="R52" s="109"/>
      <c r="S52" s="109"/>
      <c r="T52" s="109"/>
      <c r="U52" s="109"/>
      <c r="V52" s="90"/>
      <c r="Z52" s="11"/>
    </row>
    <row r="53" spans="1:26" ht="16.5" customHeight="1" x14ac:dyDescent="0.3">
      <c r="A53" s="1"/>
      <c r="B53" s="3"/>
      <c r="C53" s="112" t="s">
        <v>137</v>
      </c>
      <c r="D53" s="112"/>
      <c r="E53" s="112"/>
      <c r="F53" s="112"/>
      <c r="G53" s="112"/>
      <c r="H53" s="112"/>
      <c r="I53" s="112"/>
      <c r="J53" s="112"/>
      <c r="K53" s="112"/>
      <c r="L53" s="112"/>
      <c r="M53" s="89"/>
      <c r="N53" s="113" t="s">
        <v>132</v>
      </c>
      <c r="O53" s="113"/>
      <c r="P53" s="113"/>
      <c r="Q53" s="113"/>
      <c r="R53" s="113"/>
      <c r="S53" s="113"/>
      <c r="T53" s="113"/>
      <c r="U53" s="113"/>
      <c r="V53" s="113"/>
      <c r="W53" s="113"/>
      <c r="X53" s="113"/>
      <c r="Y53" s="91"/>
      <c r="Z53" s="11"/>
    </row>
    <row r="54" spans="1:26" ht="16.5" customHeight="1" x14ac:dyDescent="0.3">
      <c r="A54" s="1"/>
      <c r="B54" s="3"/>
      <c r="C54" s="112"/>
      <c r="D54" s="112"/>
      <c r="E54" s="112"/>
      <c r="F54" s="112"/>
      <c r="G54" s="112"/>
      <c r="H54" s="112"/>
      <c r="I54" s="112"/>
      <c r="J54" s="112"/>
      <c r="K54" s="112"/>
      <c r="L54" s="112"/>
      <c r="M54" s="89"/>
      <c r="N54" s="113"/>
      <c r="O54" s="113"/>
      <c r="P54" s="113"/>
      <c r="Q54" s="113"/>
      <c r="R54" s="113"/>
      <c r="S54" s="113"/>
      <c r="T54" s="113"/>
      <c r="U54" s="113"/>
      <c r="V54" s="113"/>
      <c r="W54" s="113"/>
      <c r="X54" s="113"/>
      <c r="Y54" s="91"/>
      <c r="Z54" s="11"/>
    </row>
    <row r="55" spans="1:26" ht="16.5" customHeight="1" x14ac:dyDescent="0.3">
      <c r="A55" s="1"/>
      <c r="B55" s="3"/>
      <c r="C55" s="112"/>
      <c r="D55" s="112"/>
      <c r="E55" s="112"/>
      <c r="F55" s="112"/>
      <c r="G55" s="112"/>
      <c r="H55" s="112"/>
      <c r="I55" s="112"/>
      <c r="J55" s="112"/>
      <c r="K55" s="112"/>
      <c r="L55" s="112"/>
      <c r="M55" s="89"/>
      <c r="N55" s="113"/>
      <c r="O55" s="113"/>
      <c r="P55" s="113"/>
      <c r="Q55" s="113"/>
      <c r="R55" s="113"/>
      <c r="S55" s="113"/>
      <c r="T55" s="113"/>
      <c r="U55" s="113"/>
      <c r="V55" s="113"/>
      <c r="W55" s="113"/>
      <c r="X55" s="113"/>
      <c r="Y55" s="91"/>
      <c r="Z55" s="11"/>
    </row>
    <row r="56" spans="1:26" ht="46.95" customHeight="1" x14ac:dyDescent="0.3">
      <c r="A56" s="1"/>
      <c r="B56" s="3"/>
      <c r="C56" s="112"/>
      <c r="D56" s="112"/>
      <c r="E56" s="112"/>
      <c r="F56" s="112"/>
      <c r="G56" s="112"/>
      <c r="H56" s="112"/>
      <c r="I56" s="112"/>
      <c r="J56" s="112"/>
      <c r="K56" s="112"/>
      <c r="L56" s="112"/>
      <c r="M56" s="89"/>
      <c r="N56" s="113"/>
      <c r="O56" s="113"/>
      <c r="P56" s="113"/>
      <c r="Q56" s="113"/>
      <c r="R56" s="113"/>
      <c r="S56" s="113"/>
      <c r="T56" s="113"/>
      <c r="U56" s="113"/>
      <c r="V56" s="113"/>
      <c r="W56" s="113"/>
      <c r="X56" s="113"/>
      <c r="Y56" s="91"/>
      <c r="Z56" s="1"/>
    </row>
    <row r="57" spans="1:26"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x14ac:dyDescent="0.3">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x14ac:dyDescent="0.3">
      <c r="A59" s="1"/>
      <c r="B59" s="3"/>
      <c r="C59" s="110" t="s">
        <v>83</v>
      </c>
      <c r="D59" s="110"/>
      <c r="E59" s="110"/>
      <c r="F59" s="110"/>
      <c r="G59" s="110"/>
      <c r="H59" s="10"/>
      <c r="I59" s="10"/>
      <c r="J59" s="10"/>
      <c r="K59" s="10"/>
      <c r="L59" s="10"/>
      <c r="M59" s="10"/>
      <c r="N59" s="10"/>
      <c r="Z59" s="11"/>
    </row>
    <row r="60" spans="1:26" ht="141" customHeight="1" x14ac:dyDescent="0.3">
      <c r="A60" s="1"/>
      <c r="B60" s="3"/>
      <c r="C60" s="100" t="s">
        <v>164</v>
      </c>
      <c r="D60" s="101"/>
      <c r="E60" s="101"/>
      <c r="F60" s="101"/>
      <c r="G60" s="101"/>
      <c r="H60" s="101"/>
      <c r="I60" s="101"/>
      <c r="J60" s="101"/>
      <c r="K60" s="101"/>
      <c r="L60" s="101"/>
      <c r="M60" s="101"/>
      <c r="N60" s="101"/>
      <c r="O60" s="101"/>
      <c r="P60" s="101"/>
      <c r="Q60" s="101"/>
      <c r="R60" s="101"/>
      <c r="S60" s="101"/>
      <c r="T60" s="101"/>
      <c r="U60" s="101"/>
      <c r="V60" s="101"/>
      <c r="W60" s="101"/>
      <c r="X60" s="101"/>
      <c r="Y60" s="101"/>
      <c r="Z60" s="11"/>
    </row>
    <row r="61" spans="1:26" x14ac:dyDescent="0.3">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x14ac:dyDescent="0.3">
      <c r="A62" s="4"/>
      <c r="B62" s="3"/>
      <c r="C62" s="2" t="s">
        <v>168</v>
      </c>
      <c r="D62" s="99"/>
      <c r="Z62" s="4"/>
    </row>
    <row r="63" spans="1:26" x14ac:dyDescent="0.3">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x14ac:dyDescent="0.3">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x14ac:dyDescent="0.3">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x14ac:dyDescent="0.3">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x14ac:dyDescent="0.3">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x14ac:dyDescent="0.3">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x14ac:dyDescent="0.3">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x14ac:dyDescent="0.3">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x14ac:dyDescent="0.3">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x14ac:dyDescent="0.3">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x14ac:dyDescent="0.3">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x14ac:dyDescent="0.3">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x14ac:dyDescent="0.3">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x14ac:dyDescent="0.3">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x14ac:dyDescent="0.3">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x14ac:dyDescent="0.3">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x14ac:dyDescent="0.3">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x14ac:dyDescent="0.3">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x14ac:dyDescent="0.3">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x14ac:dyDescent="0.3">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x14ac:dyDescent="0.3">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x14ac:dyDescent="0.3">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x14ac:dyDescent="0.3">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x14ac:dyDescent="0.3">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x14ac:dyDescent="0.3">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x14ac:dyDescent="0.3">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x14ac:dyDescent="0.3">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x14ac:dyDescent="0.3">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x14ac:dyDescent="0.3">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x14ac:dyDescent="0.3">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x14ac:dyDescent="0.3">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x14ac:dyDescent="0.3">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x14ac:dyDescent="0.3">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x14ac:dyDescent="0.3">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x14ac:dyDescent="0.3">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x14ac:dyDescent="0.3">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x14ac:dyDescent="0.3">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x14ac:dyDescent="0.3">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x14ac:dyDescent="0.3">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x14ac:dyDescent="0.3">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x14ac:dyDescent="0.3">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x14ac:dyDescent="0.3">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x14ac:dyDescent="0.3">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x14ac:dyDescent="0.3">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x14ac:dyDescent="0.3">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x14ac:dyDescent="0.3">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x14ac:dyDescent="0.3">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x14ac:dyDescent="0.3">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x14ac:dyDescent="0.3">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x14ac:dyDescent="0.3">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x14ac:dyDescent="0.3">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x14ac:dyDescent="0.3">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x14ac:dyDescent="0.3">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x14ac:dyDescent="0.3">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x14ac:dyDescent="0.3">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x14ac:dyDescent="0.3">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x14ac:dyDescent="0.3">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x14ac:dyDescent="0.3">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x14ac:dyDescent="0.3">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x14ac:dyDescent="0.3">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x14ac:dyDescent="0.3">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x14ac:dyDescent="0.3">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x14ac:dyDescent="0.3">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x14ac:dyDescent="0.3">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x14ac:dyDescent="0.3">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x14ac:dyDescent="0.3">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x14ac:dyDescent="0.3">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x14ac:dyDescent="0.3">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x14ac:dyDescent="0.3">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x14ac:dyDescent="0.3">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x14ac:dyDescent="0.3">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x14ac:dyDescent="0.3">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x14ac:dyDescent="0.3">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x14ac:dyDescent="0.3">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x14ac:dyDescent="0.3">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x14ac:dyDescent="0.3">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x14ac:dyDescent="0.3">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x14ac:dyDescent="0.3">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x14ac:dyDescent="0.3">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x14ac:dyDescent="0.3">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x14ac:dyDescent="0.3">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x14ac:dyDescent="0.3">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x14ac:dyDescent="0.3">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x14ac:dyDescent="0.3">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x14ac:dyDescent="0.3">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x14ac:dyDescent="0.3">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x14ac:dyDescent="0.3">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x14ac:dyDescent="0.3">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x14ac:dyDescent="0.3">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x14ac:dyDescent="0.3">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x14ac:dyDescent="0.3">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x14ac:dyDescent="0.3">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x14ac:dyDescent="0.3">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x14ac:dyDescent="0.3">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x14ac:dyDescent="0.3">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x14ac:dyDescent="0.3">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x14ac:dyDescent="0.3">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x14ac:dyDescent="0.3">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x14ac:dyDescent="0.3">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x14ac:dyDescent="0.3">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x14ac:dyDescent="0.3">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x14ac:dyDescent="0.3">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x14ac:dyDescent="0.3">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x14ac:dyDescent="0.3">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x14ac:dyDescent="0.3">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x14ac:dyDescent="0.3">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x14ac:dyDescent="0.3">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x14ac:dyDescent="0.3">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x14ac:dyDescent="0.3">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x14ac:dyDescent="0.3">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x14ac:dyDescent="0.3">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x14ac:dyDescent="0.3">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x14ac:dyDescent="0.3">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x14ac:dyDescent="0.3">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x14ac:dyDescent="0.3">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x14ac:dyDescent="0.3">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x14ac:dyDescent="0.3">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x14ac:dyDescent="0.3">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x14ac:dyDescent="0.3">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x14ac:dyDescent="0.3">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x14ac:dyDescent="0.3">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x14ac:dyDescent="0.3">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x14ac:dyDescent="0.3">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x14ac:dyDescent="0.3">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x14ac:dyDescent="0.3">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x14ac:dyDescent="0.3">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x14ac:dyDescent="0.3">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x14ac:dyDescent="0.3">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x14ac:dyDescent="0.3">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x14ac:dyDescent="0.3">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x14ac:dyDescent="0.3">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x14ac:dyDescent="0.3">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x14ac:dyDescent="0.3">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x14ac:dyDescent="0.3">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x14ac:dyDescent="0.3">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x14ac:dyDescent="0.3">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x14ac:dyDescent="0.3">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x14ac:dyDescent="0.3">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x14ac:dyDescent="0.3">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x14ac:dyDescent="0.3">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x14ac:dyDescent="0.3">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x14ac:dyDescent="0.3">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x14ac:dyDescent="0.3">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x14ac:dyDescent="0.3">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x14ac:dyDescent="0.3">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x14ac:dyDescent="0.3">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x14ac:dyDescent="0.3">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x14ac:dyDescent="0.3">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x14ac:dyDescent="0.3">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x14ac:dyDescent="0.3">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x14ac:dyDescent="0.3">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x14ac:dyDescent="0.3">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x14ac:dyDescent="0.3">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x14ac:dyDescent="0.3">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x14ac:dyDescent="0.3">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x14ac:dyDescent="0.3">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x14ac:dyDescent="0.3">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x14ac:dyDescent="0.3">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x14ac:dyDescent="0.3">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x14ac:dyDescent="0.3">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x14ac:dyDescent="0.3">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x14ac:dyDescent="0.3">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x14ac:dyDescent="0.3">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x14ac:dyDescent="0.3">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x14ac:dyDescent="0.3">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x14ac:dyDescent="0.3">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x14ac:dyDescent="0.3">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x14ac:dyDescent="0.3">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x14ac:dyDescent="0.3">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x14ac:dyDescent="0.3">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x14ac:dyDescent="0.3">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x14ac:dyDescent="0.3">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x14ac:dyDescent="0.3">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x14ac:dyDescent="0.3">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x14ac:dyDescent="0.3">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x14ac:dyDescent="0.3">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x14ac:dyDescent="0.3">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x14ac:dyDescent="0.3">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x14ac:dyDescent="0.3">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x14ac:dyDescent="0.3">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x14ac:dyDescent="0.3">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x14ac:dyDescent="0.3">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x14ac:dyDescent="0.3">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x14ac:dyDescent="0.3">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x14ac:dyDescent="0.3">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x14ac:dyDescent="0.3">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x14ac:dyDescent="0.3">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x14ac:dyDescent="0.3">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x14ac:dyDescent="0.3">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x14ac:dyDescent="0.3">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x14ac:dyDescent="0.3">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x14ac:dyDescent="0.3">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x14ac:dyDescent="0.3">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x14ac:dyDescent="0.3">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x14ac:dyDescent="0.3">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x14ac:dyDescent="0.3">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x14ac:dyDescent="0.3">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x14ac:dyDescent="0.3">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x14ac:dyDescent="0.3">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x14ac:dyDescent="0.3">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x14ac:dyDescent="0.3">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x14ac:dyDescent="0.3">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x14ac:dyDescent="0.3">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x14ac:dyDescent="0.3">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x14ac:dyDescent="0.3">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x14ac:dyDescent="0.3">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x14ac:dyDescent="0.3">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x14ac:dyDescent="0.3">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x14ac:dyDescent="0.3">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x14ac:dyDescent="0.3">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x14ac:dyDescent="0.3">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x14ac:dyDescent="0.3">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x14ac:dyDescent="0.3">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x14ac:dyDescent="0.3">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x14ac:dyDescent="0.3">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x14ac:dyDescent="0.3">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x14ac:dyDescent="0.3">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x14ac:dyDescent="0.3">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x14ac:dyDescent="0.3">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x14ac:dyDescent="0.3">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x14ac:dyDescent="0.3">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x14ac:dyDescent="0.3">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x14ac:dyDescent="0.3">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x14ac:dyDescent="0.3">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x14ac:dyDescent="0.3">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x14ac:dyDescent="0.3">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x14ac:dyDescent="0.3">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x14ac:dyDescent="0.3">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x14ac:dyDescent="0.3">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x14ac:dyDescent="0.3">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x14ac:dyDescent="0.3">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x14ac:dyDescent="0.3">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x14ac:dyDescent="0.3">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x14ac:dyDescent="0.3">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x14ac:dyDescent="0.3">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x14ac:dyDescent="0.3">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x14ac:dyDescent="0.3">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x14ac:dyDescent="0.3">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x14ac:dyDescent="0.3">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x14ac:dyDescent="0.3">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x14ac:dyDescent="0.3">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x14ac:dyDescent="0.3">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x14ac:dyDescent="0.3">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x14ac:dyDescent="0.3">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x14ac:dyDescent="0.3">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x14ac:dyDescent="0.3">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x14ac:dyDescent="0.3">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x14ac:dyDescent="0.3">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x14ac:dyDescent="0.3">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x14ac:dyDescent="0.3">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x14ac:dyDescent="0.3">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x14ac:dyDescent="0.3">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x14ac:dyDescent="0.3">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x14ac:dyDescent="0.3">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x14ac:dyDescent="0.3">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x14ac:dyDescent="0.3">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x14ac:dyDescent="0.3">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x14ac:dyDescent="0.3">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x14ac:dyDescent="0.3">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x14ac:dyDescent="0.3">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x14ac:dyDescent="0.3">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x14ac:dyDescent="0.3">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x14ac:dyDescent="0.3">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x14ac:dyDescent="0.3">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x14ac:dyDescent="0.3">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x14ac:dyDescent="0.3">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x14ac:dyDescent="0.3">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x14ac:dyDescent="0.3">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x14ac:dyDescent="0.3">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x14ac:dyDescent="0.3">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x14ac:dyDescent="0.3">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x14ac:dyDescent="0.3">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x14ac:dyDescent="0.3">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x14ac:dyDescent="0.3">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x14ac:dyDescent="0.3">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x14ac:dyDescent="0.3">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x14ac:dyDescent="0.3">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x14ac:dyDescent="0.3">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x14ac:dyDescent="0.3">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x14ac:dyDescent="0.3">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x14ac:dyDescent="0.3">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x14ac:dyDescent="0.3">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x14ac:dyDescent="0.3">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x14ac:dyDescent="0.3">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x14ac:dyDescent="0.3">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x14ac:dyDescent="0.3">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x14ac:dyDescent="0.3">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x14ac:dyDescent="0.3">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x14ac:dyDescent="0.3">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x14ac:dyDescent="0.3">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x14ac:dyDescent="0.3">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x14ac:dyDescent="0.3">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x14ac:dyDescent="0.3">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x14ac:dyDescent="0.3">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x14ac:dyDescent="0.3">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x14ac:dyDescent="0.3">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x14ac:dyDescent="0.3">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x14ac:dyDescent="0.3">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x14ac:dyDescent="0.3">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x14ac:dyDescent="0.3">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x14ac:dyDescent="0.3">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x14ac:dyDescent="0.3">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x14ac:dyDescent="0.3">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x14ac:dyDescent="0.3">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x14ac:dyDescent="0.3">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x14ac:dyDescent="0.3">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x14ac:dyDescent="0.3">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x14ac:dyDescent="0.3">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x14ac:dyDescent="0.3">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x14ac:dyDescent="0.3">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x14ac:dyDescent="0.3">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x14ac:dyDescent="0.3">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x14ac:dyDescent="0.3">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x14ac:dyDescent="0.3">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x14ac:dyDescent="0.3">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x14ac:dyDescent="0.3">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x14ac:dyDescent="0.3">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x14ac:dyDescent="0.3">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x14ac:dyDescent="0.3">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x14ac:dyDescent="0.3">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x14ac:dyDescent="0.3">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x14ac:dyDescent="0.3">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x14ac:dyDescent="0.3">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x14ac:dyDescent="0.3">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x14ac:dyDescent="0.3">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x14ac:dyDescent="0.3">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x14ac:dyDescent="0.3">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x14ac:dyDescent="0.3">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x14ac:dyDescent="0.3">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x14ac:dyDescent="0.3">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x14ac:dyDescent="0.3">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x14ac:dyDescent="0.3">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x14ac:dyDescent="0.3">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x14ac:dyDescent="0.3">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x14ac:dyDescent="0.3">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x14ac:dyDescent="0.3">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x14ac:dyDescent="0.3">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x14ac:dyDescent="0.3">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x14ac:dyDescent="0.3">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x14ac:dyDescent="0.3">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x14ac:dyDescent="0.3">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x14ac:dyDescent="0.3">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x14ac:dyDescent="0.3">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x14ac:dyDescent="0.3">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x14ac:dyDescent="0.3">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x14ac:dyDescent="0.3">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x14ac:dyDescent="0.3">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x14ac:dyDescent="0.3">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x14ac:dyDescent="0.3">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x14ac:dyDescent="0.3">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x14ac:dyDescent="0.3">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x14ac:dyDescent="0.3">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x14ac:dyDescent="0.3">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x14ac:dyDescent="0.3">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x14ac:dyDescent="0.3">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x14ac:dyDescent="0.3">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x14ac:dyDescent="0.3">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x14ac:dyDescent="0.3">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x14ac:dyDescent="0.3">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x14ac:dyDescent="0.3">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x14ac:dyDescent="0.3">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x14ac:dyDescent="0.3">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x14ac:dyDescent="0.3">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x14ac:dyDescent="0.3">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x14ac:dyDescent="0.3">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x14ac:dyDescent="0.3">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x14ac:dyDescent="0.3">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x14ac:dyDescent="0.3">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x14ac:dyDescent="0.3">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x14ac:dyDescent="0.3">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x14ac:dyDescent="0.3">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x14ac:dyDescent="0.3">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x14ac:dyDescent="0.3">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x14ac:dyDescent="0.3">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x14ac:dyDescent="0.3">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x14ac:dyDescent="0.3">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x14ac:dyDescent="0.3">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x14ac:dyDescent="0.3">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x14ac:dyDescent="0.3">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x14ac:dyDescent="0.3">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x14ac:dyDescent="0.3">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x14ac:dyDescent="0.3">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x14ac:dyDescent="0.3">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x14ac:dyDescent="0.3">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x14ac:dyDescent="0.3">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x14ac:dyDescent="0.3">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x14ac:dyDescent="0.3">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x14ac:dyDescent="0.3">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x14ac:dyDescent="0.3">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x14ac:dyDescent="0.3">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x14ac:dyDescent="0.3">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x14ac:dyDescent="0.3">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x14ac:dyDescent="0.3">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x14ac:dyDescent="0.3">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x14ac:dyDescent="0.3">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x14ac:dyDescent="0.3">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x14ac:dyDescent="0.3">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x14ac:dyDescent="0.3">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x14ac:dyDescent="0.3">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x14ac:dyDescent="0.3">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x14ac:dyDescent="0.3">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x14ac:dyDescent="0.3">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x14ac:dyDescent="0.3">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x14ac:dyDescent="0.3">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x14ac:dyDescent="0.3">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x14ac:dyDescent="0.3">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x14ac:dyDescent="0.3">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x14ac:dyDescent="0.3">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x14ac:dyDescent="0.3">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x14ac:dyDescent="0.3">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x14ac:dyDescent="0.3">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x14ac:dyDescent="0.3">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x14ac:dyDescent="0.3">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x14ac:dyDescent="0.3">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x14ac:dyDescent="0.3">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x14ac:dyDescent="0.3">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x14ac:dyDescent="0.3">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x14ac:dyDescent="0.3">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x14ac:dyDescent="0.3">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x14ac:dyDescent="0.3">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x14ac:dyDescent="0.3">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x14ac:dyDescent="0.3">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x14ac:dyDescent="0.3">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x14ac:dyDescent="0.3">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x14ac:dyDescent="0.3">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x14ac:dyDescent="0.3">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x14ac:dyDescent="0.3">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x14ac:dyDescent="0.3">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x14ac:dyDescent="0.3">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x14ac:dyDescent="0.3">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x14ac:dyDescent="0.3">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x14ac:dyDescent="0.3">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x14ac:dyDescent="0.3">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x14ac:dyDescent="0.3">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x14ac:dyDescent="0.3">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x14ac:dyDescent="0.3">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x14ac:dyDescent="0.3">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x14ac:dyDescent="0.3">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x14ac:dyDescent="0.3">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x14ac:dyDescent="0.3">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x14ac:dyDescent="0.3">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x14ac:dyDescent="0.3">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x14ac:dyDescent="0.3">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x14ac:dyDescent="0.3">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x14ac:dyDescent="0.3">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x14ac:dyDescent="0.3">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x14ac:dyDescent="0.3">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x14ac:dyDescent="0.3">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x14ac:dyDescent="0.3">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x14ac:dyDescent="0.3">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x14ac:dyDescent="0.3">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x14ac:dyDescent="0.3">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x14ac:dyDescent="0.3">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x14ac:dyDescent="0.3">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x14ac:dyDescent="0.3">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x14ac:dyDescent="0.3">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x14ac:dyDescent="0.3">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x14ac:dyDescent="0.3">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x14ac:dyDescent="0.3">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x14ac:dyDescent="0.3">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x14ac:dyDescent="0.3">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x14ac:dyDescent="0.3">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x14ac:dyDescent="0.3">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x14ac:dyDescent="0.3">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x14ac:dyDescent="0.3">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x14ac:dyDescent="0.3">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x14ac:dyDescent="0.3">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x14ac:dyDescent="0.3">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x14ac:dyDescent="0.3">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x14ac:dyDescent="0.3">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x14ac:dyDescent="0.3">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x14ac:dyDescent="0.3">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x14ac:dyDescent="0.3">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x14ac:dyDescent="0.3">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x14ac:dyDescent="0.3">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x14ac:dyDescent="0.3">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x14ac:dyDescent="0.3">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x14ac:dyDescent="0.3">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x14ac:dyDescent="0.3">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x14ac:dyDescent="0.3">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x14ac:dyDescent="0.3">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x14ac:dyDescent="0.3">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x14ac:dyDescent="0.3">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x14ac:dyDescent="0.3">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x14ac:dyDescent="0.3">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x14ac:dyDescent="0.3">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x14ac:dyDescent="0.3">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x14ac:dyDescent="0.3">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x14ac:dyDescent="0.3">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x14ac:dyDescent="0.3">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x14ac:dyDescent="0.3">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x14ac:dyDescent="0.3">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x14ac:dyDescent="0.3">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x14ac:dyDescent="0.3">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x14ac:dyDescent="0.3">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x14ac:dyDescent="0.3">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x14ac:dyDescent="0.3">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x14ac:dyDescent="0.3">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x14ac:dyDescent="0.3">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x14ac:dyDescent="0.3">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x14ac:dyDescent="0.3">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x14ac:dyDescent="0.3">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x14ac:dyDescent="0.3">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x14ac:dyDescent="0.3">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x14ac:dyDescent="0.3">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x14ac:dyDescent="0.3">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x14ac:dyDescent="0.3">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x14ac:dyDescent="0.3">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x14ac:dyDescent="0.3">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x14ac:dyDescent="0.3">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x14ac:dyDescent="0.3">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x14ac:dyDescent="0.3">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x14ac:dyDescent="0.3">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x14ac:dyDescent="0.3">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x14ac:dyDescent="0.3">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x14ac:dyDescent="0.3">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x14ac:dyDescent="0.3">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x14ac:dyDescent="0.3">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x14ac:dyDescent="0.3">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x14ac:dyDescent="0.3">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x14ac:dyDescent="0.3">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sheetData>
  <sheetProtection algorithmName="SHA-512" hashValue="bntT1UKU233O2BRSwYqVWW4t1c8Zh1rPUJXJ5sMGlleUg/5q4cqRaI1DJljnn/HyrSxKarx4qC/zx+wn2xdDbA==" saltValue="hAKG54XDRSCIROCmn9JRdQ==" spinCount="100000" sheet="1" objects="1" scenarios="1" selectLockedCells="1"/>
  <mergeCells count="60">
    <mergeCell ref="G43:I43"/>
    <mergeCell ref="L31:N31"/>
    <mergeCell ref="L32:N32"/>
    <mergeCell ref="C28:K28"/>
    <mergeCell ref="C30:K30"/>
    <mergeCell ref="C31:K31"/>
    <mergeCell ref="C32:K32"/>
    <mergeCell ref="C37:K37"/>
    <mergeCell ref="C38:K38"/>
    <mergeCell ref="C42:U42"/>
    <mergeCell ref="L37:N37"/>
    <mergeCell ref="R34:V38"/>
    <mergeCell ref="L38:N38"/>
    <mergeCell ref="C27:K27"/>
    <mergeCell ref="C36:K36"/>
    <mergeCell ref="L33:N33"/>
    <mergeCell ref="L36:N36"/>
    <mergeCell ref="L34:N34"/>
    <mergeCell ref="L28:N28"/>
    <mergeCell ref="C34:K34"/>
    <mergeCell ref="L35:N35"/>
    <mergeCell ref="C35:K35"/>
    <mergeCell ref="C33:K33"/>
    <mergeCell ref="L24:N24"/>
    <mergeCell ref="L27:N27"/>
    <mergeCell ref="E11:X11"/>
    <mergeCell ref="C21:K21"/>
    <mergeCell ref="C22:K22"/>
    <mergeCell ref="L21:N21"/>
    <mergeCell ref="L22:N22"/>
    <mergeCell ref="L26:N26"/>
    <mergeCell ref="L23:N23"/>
    <mergeCell ref="C23:K23"/>
    <mergeCell ref="C24:K24"/>
    <mergeCell ref="C26:K26"/>
    <mergeCell ref="C14:L17"/>
    <mergeCell ref="N16:Y17"/>
    <mergeCell ref="L25:N25"/>
    <mergeCell ref="C25:K25"/>
    <mergeCell ref="E2:G2"/>
    <mergeCell ref="P2:Y7"/>
    <mergeCell ref="E3:G3"/>
    <mergeCell ref="E4:G4"/>
    <mergeCell ref="E5:G5"/>
    <mergeCell ref="E6:G6"/>
    <mergeCell ref="E7:G7"/>
    <mergeCell ref="C60:Y60"/>
    <mergeCell ref="D44:F44"/>
    <mergeCell ref="D45:F45"/>
    <mergeCell ref="D46:F46"/>
    <mergeCell ref="G44:I44"/>
    <mergeCell ref="G45:I45"/>
    <mergeCell ref="G46:I46"/>
    <mergeCell ref="C52:K52"/>
    <mergeCell ref="C59:G59"/>
    <mergeCell ref="G48:U48"/>
    <mergeCell ref="G49:U49"/>
    <mergeCell ref="C53:L56"/>
    <mergeCell ref="N52:U52"/>
    <mergeCell ref="N53:X56"/>
  </mergeCells>
  <conditionalFormatting sqref="G44:I46">
    <cfRule type="cellIs" dxfId="0" priority="1" operator="lessThan">
      <formula>0</formula>
    </cfRule>
  </conditionalFormatting>
  <dataValidations count="3">
    <dataValidation type="list" allowBlank="1" showInputMessage="1" showErrorMessage="1" sqref="L21:N21 L31:N31" xr:uid="{00000000-0002-0000-0000-000000000000}">
      <formula1>KJØRETØY_Kjøretøy</formula1>
    </dataValidation>
    <dataValidation type="list" allowBlank="1" showInputMessage="1" showErrorMessage="1" sqref="L22:N22" xr:uid="{00000000-0002-0000-0000-000001000000}">
      <formula1>CHOOSE(RIGHT(VLOOKUP(KjøretøyOgDrivstoffFør,KJØRETØY,2,FALSE),1),GRUPPE_1,GRUPPE_2,GRUPPE_3,GRUPPE_4)</formula1>
    </dataValidation>
    <dataValidation type="list" allowBlank="1" showInputMessage="1" showErrorMessage="1" sqref="L32:N32" xr:uid="{00000000-0002-0000-0000-000002000000}">
      <formula1>CHOOSE(RIGHT(VLOOKUP(KjøretøyOgDrivstoffEtter,KJØRETØY,2,FALSE),1),GRUPPE_1,GRUPPE_2,GRUPPE_3,GRUPPE_4)</formula1>
    </dataValidation>
  </dataValidations>
  <pageMargins left="0.70866141732283472" right="0.70866141732283472" top="0.74803149606299213" bottom="0.74803149606299213" header="0.31496062992125984" footer="0.31496062992125984"/>
  <pageSetup paperSize="9" scale="26"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3000000}">
          <x14:formula1>
            <xm:f>OFFSET('Metode og bakgrunnsdata'!G11,MATCH(KjøretøyOgDrivstoffEtter&amp;", "&amp;EuroklasseEtter,UTSLIPPSFAKTORER_Kategori2,0),0,COUNTIF(UTSLIPPSFAKTORER_Kategori2,KjøretøyOgDrivstoffEtter&amp;", "&amp;EuroklasseEtter))</xm:f>
          </x14:formula1>
          <xm:sqref>L33:N33</xm:sqref>
        </x14:dataValidation>
        <x14:dataValidation type="list" allowBlank="1" showInputMessage="1" showErrorMessage="1" xr:uid="{00000000-0002-0000-0000-000004000000}">
          <x14:formula1>
            <xm:f>OFFSET('Metode og bakgrunnsdata'!G11,MATCH(KjøretøyOgDrivstoffFør&amp;", "&amp;EuroklasseFør,UTSLIPPSFAKTORER_Kategori2,0),0,COUNTIF(UTSLIPPSFAKTORER_Kategori2,KjøretøyOgDrivstoffFør&amp;", "&amp;EuroklasseFør))</xm:f>
          </x14:formula1>
          <xm:sqref>L23:N23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1">
    <pageSetUpPr fitToPage="1"/>
  </sheetPr>
  <dimension ref="A1:AC114"/>
  <sheetViews>
    <sheetView zoomScale="80" zoomScaleNormal="80" workbookViewId="0">
      <selection activeCell="E7" sqref="E7"/>
    </sheetView>
  </sheetViews>
  <sheetFormatPr baseColWidth="10" defaultColWidth="11.44140625" defaultRowHeight="14.4" x14ac:dyDescent="0.3"/>
  <cols>
    <col min="1" max="1" width="2.77734375" style="2" customWidth="1"/>
    <col min="2" max="2" width="1" style="2" customWidth="1"/>
    <col min="3" max="3" width="22" style="2" hidden="1" customWidth="1"/>
    <col min="4" max="4" width="19.109375" style="2" hidden="1" customWidth="1"/>
    <col min="5" max="5" width="37.21875" style="2" customWidth="1"/>
    <col min="6" max="7" width="29.77734375" style="2" customWidth="1"/>
    <col min="8" max="8" width="20.33203125" style="2" hidden="1" customWidth="1"/>
    <col min="9" max="9" width="35.33203125" style="2" hidden="1" customWidth="1"/>
    <col min="10" max="10" width="37" style="2" hidden="1" customWidth="1"/>
    <col min="11" max="11" width="33.21875" style="2" customWidth="1"/>
    <col min="12" max="12" width="15.44140625" style="6" bestFit="1" customWidth="1"/>
    <col min="13" max="13" width="66.77734375" style="2" customWidth="1"/>
    <col min="14" max="14" width="2.77734375" style="2" customWidth="1"/>
    <col min="15" max="16" width="11.44140625" style="2"/>
    <col min="17" max="17" width="14" style="2" customWidth="1"/>
    <col min="18" max="18" width="72.21875" style="2" customWidth="1"/>
    <col min="19" max="16384" width="11.44140625" style="2"/>
  </cols>
  <sheetData>
    <row r="1" spans="1:29" x14ac:dyDescent="0.3">
      <c r="A1" s="1"/>
      <c r="B1" s="1"/>
      <c r="C1" s="1"/>
      <c r="D1" s="1"/>
      <c r="E1" s="1"/>
      <c r="F1" s="1"/>
      <c r="G1" s="1"/>
      <c r="H1" s="67" t="s">
        <v>129</v>
      </c>
      <c r="I1" s="67"/>
      <c r="J1" s="67"/>
      <c r="K1" s="1"/>
      <c r="L1" s="1"/>
      <c r="M1" s="1"/>
      <c r="N1" s="1"/>
      <c r="O1" s="1"/>
      <c r="P1" s="1"/>
      <c r="Q1" s="1"/>
      <c r="R1" s="1"/>
      <c r="S1" s="1"/>
      <c r="T1" s="1"/>
      <c r="U1" s="1"/>
      <c r="V1" s="1"/>
      <c r="W1" s="1"/>
      <c r="X1" s="1"/>
      <c r="Y1" s="1"/>
    </row>
    <row r="2" spans="1:29" ht="21.75" customHeight="1" x14ac:dyDescent="0.3">
      <c r="A2" s="1"/>
      <c r="B2" s="3"/>
      <c r="E2" s="9" t="s">
        <v>80</v>
      </c>
      <c r="F2" s="9"/>
      <c r="G2" s="9"/>
      <c r="H2" s="9"/>
      <c r="I2" s="9"/>
      <c r="J2" s="9"/>
      <c r="K2" s="9"/>
      <c r="L2" s="9"/>
      <c r="M2" s="9"/>
      <c r="O2" s="1"/>
      <c r="P2" s="1"/>
      <c r="Q2" s="1"/>
      <c r="R2" s="1"/>
      <c r="S2" s="1"/>
      <c r="T2" s="1"/>
      <c r="U2" s="1"/>
      <c r="V2" s="1"/>
      <c r="W2" s="1"/>
      <c r="X2" s="1"/>
      <c r="Y2" s="1"/>
      <c r="Z2" s="6"/>
      <c r="AA2" s="6"/>
      <c r="AB2" s="6"/>
      <c r="AC2" s="6"/>
    </row>
    <row r="3" spans="1:29" ht="312" customHeight="1" x14ac:dyDescent="0.3">
      <c r="A3" s="1"/>
      <c r="B3" s="3"/>
      <c r="C3" s="68" t="s">
        <v>105</v>
      </c>
      <c r="D3" s="68" t="s">
        <v>105</v>
      </c>
      <c r="E3" s="126" t="s">
        <v>169</v>
      </c>
      <c r="F3" s="126"/>
      <c r="G3" s="126"/>
      <c r="H3" s="126"/>
      <c r="I3" s="126"/>
      <c r="J3" s="126"/>
      <c r="K3" s="126"/>
      <c r="L3" s="126"/>
      <c r="M3" s="126"/>
      <c r="O3" s="1"/>
      <c r="P3" s="1"/>
      <c r="Q3" s="1"/>
      <c r="R3" s="1"/>
      <c r="S3" s="1"/>
      <c r="T3" s="1"/>
      <c r="U3" s="1"/>
      <c r="V3" s="1"/>
      <c r="W3" s="1"/>
      <c r="X3" s="1"/>
      <c r="Y3" s="1"/>
      <c r="Z3" s="1"/>
      <c r="AA3" s="38"/>
      <c r="AB3" s="38"/>
      <c r="AC3" s="38"/>
    </row>
    <row r="4" spans="1:29" ht="14.55" customHeight="1" x14ac:dyDescent="0.3">
      <c r="A4" s="1"/>
      <c r="B4" s="3"/>
      <c r="C4" s="47"/>
      <c r="D4" s="47"/>
      <c r="E4" s="53"/>
      <c r="F4" s="53"/>
      <c r="G4" s="53"/>
      <c r="H4" s="53"/>
      <c r="I4" s="72"/>
      <c r="J4" s="70"/>
      <c r="K4" s="53"/>
      <c r="L4" s="53"/>
      <c r="M4" s="53"/>
      <c r="O4" s="1"/>
      <c r="P4" s="1"/>
      <c r="Q4" s="1"/>
      <c r="R4" s="1"/>
      <c r="S4" s="1"/>
      <c r="T4" s="1"/>
      <c r="U4" s="1"/>
      <c r="V4" s="1"/>
      <c r="W4" s="1"/>
      <c r="X4" s="1"/>
      <c r="Y4" s="1"/>
      <c r="Z4" s="1"/>
      <c r="AA4" s="38"/>
      <c r="AB4" s="38"/>
      <c r="AC4" s="38"/>
    </row>
    <row r="5" spans="1:29" ht="14.55" customHeight="1" x14ac:dyDescent="0.3">
      <c r="A5" s="1"/>
      <c r="B5" s="3"/>
      <c r="C5" s="47"/>
      <c r="D5" s="47"/>
      <c r="E5" s="2" t="s">
        <v>171</v>
      </c>
      <c r="L5" s="53"/>
      <c r="M5" s="53"/>
      <c r="O5" s="1"/>
      <c r="P5" s="1"/>
      <c r="Q5" s="1"/>
      <c r="R5" s="1"/>
      <c r="S5" s="1"/>
      <c r="T5" s="1"/>
      <c r="U5" s="1"/>
      <c r="V5" s="1"/>
      <c r="W5" s="1"/>
      <c r="X5" s="1"/>
      <c r="Y5" s="1"/>
      <c r="Z5" s="1"/>
      <c r="AA5" s="38"/>
      <c r="AB5" s="38"/>
      <c r="AC5" s="38"/>
    </row>
    <row r="6" spans="1:29" ht="14.55" customHeight="1" x14ac:dyDescent="0.3">
      <c r="A6" s="1"/>
      <c r="B6" s="3"/>
      <c r="C6" s="54" t="s">
        <v>127</v>
      </c>
      <c r="D6" s="54" t="s">
        <v>131</v>
      </c>
      <c r="E6" s="54" t="s">
        <v>118</v>
      </c>
      <c r="F6" s="54" t="s">
        <v>119</v>
      </c>
      <c r="G6" s="54" t="s">
        <v>120</v>
      </c>
      <c r="K6" s="92" t="s">
        <v>122</v>
      </c>
      <c r="L6" s="93"/>
      <c r="M6" s="94"/>
      <c r="O6" s="1"/>
      <c r="P6" s="1"/>
      <c r="Q6" s="1"/>
      <c r="R6" s="1"/>
      <c r="S6" s="1"/>
      <c r="T6" s="1"/>
      <c r="U6" s="1"/>
      <c r="V6" s="1"/>
      <c r="W6" s="1"/>
      <c r="X6" s="1"/>
      <c r="Y6" s="1"/>
      <c r="Z6" s="1"/>
      <c r="AA6" s="38"/>
      <c r="AB6" s="38"/>
      <c r="AC6" s="38"/>
    </row>
    <row r="7" spans="1:29" ht="33" customHeight="1" x14ac:dyDescent="0.3">
      <c r="A7" s="1"/>
      <c r="B7" s="3"/>
      <c r="C7" s="60">
        <v>0</v>
      </c>
      <c r="D7" s="60">
        <v>1</v>
      </c>
      <c r="E7" s="78">
        <v>0.15</v>
      </c>
      <c r="F7" s="79">
        <v>0.125</v>
      </c>
      <c r="G7" s="79">
        <v>0.14399999999999999</v>
      </c>
      <c r="K7" s="144" t="s">
        <v>170</v>
      </c>
      <c r="L7" s="145"/>
      <c r="M7" s="146"/>
      <c r="O7" s="1"/>
      <c r="P7" s="1"/>
      <c r="Q7" s="1"/>
      <c r="R7" s="1"/>
      <c r="S7" s="1"/>
      <c r="T7" s="1"/>
      <c r="U7" s="1"/>
      <c r="V7" s="1"/>
      <c r="W7" s="1"/>
      <c r="X7" s="1"/>
      <c r="Y7" s="1"/>
      <c r="Z7" s="1"/>
      <c r="AA7" s="38"/>
      <c r="AB7" s="38"/>
      <c r="AC7" s="38"/>
    </row>
    <row r="8" spans="1:29" ht="14.55" customHeight="1" x14ac:dyDescent="0.3">
      <c r="A8" s="1"/>
      <c r="B8" s="3"/>
      <c r="C8" s="47"/>
      <c r="D8" s="47"/>
      <c r="L8" s="53"/>
      <c r="M8" s="53"/>
      <c r="O8" s="1"/>
      <c r="P8" s="1"/>
      <c r="Q8" s="1"/>
      <c r="R8" s="1"/>
      <c r="S8" s="1"/>
      <c r="T8" s="1"/>
      <c r="U8" s="1"/>
      <c r="V8" s="1"/>
      <c r="W8" s="1"/>
      <c r="X8" s="1"/>
      <c r="Y8" s="1"/>
      <c r="Z8" s="1"/>
      <c r="AA8" s="38"/>
      <c r="AB8" s="38"/>
      <c r="AC8" s="38"/>
    </row>
    <row r="9" spans="1:29" x14ac:dyDescent="0.3">
      <c r="A9" s="1"/>
      <c r="B9" s="3"/>
      <c r="C9" s="1"/>
      <c r="D9" s="1"/>
      <c r="L9" s="2"/>
      <c r="O9" s="1"/>
      <c r="P9" s="1"/>
      <c r="Q9" s="1"/>
      <c r="R9" s="1"/>
      <c r="S9" s="1"/>
      <c r="T9" s="1"/>
      <c r="U9" s="1"/>
      <c r="V9" s="1"/>
      <c r="W9" s="1"/>
      <c r="X9" s="1"/>
      <c r="Y9" s="1"/>
      <c r="Z9" s="1"/>
    </row>
    <row r="10" spans="1:29" x14ac:dyDescent="0.3">
      <c r="A10" s="1"/>
      <c r="B10" s="3"/>
      <c r="D10" s="15"/>
      <c r="E10" s="15" t="s">
        <v>44</v>
      </c>
      <c r="F10" s="16"/>
      <c r="H10" s="6"/>
      <c r="I10" s="6"/>
      <c r="J10" s="6"/>
      <c r="L10" s="2"/>
      <c r="O10" s="1"/>
      <c r="P10" s="1"/>
      <c r="Q10" s="1"/>
      <c r="R10" s="1"/>
      <c r="S10" s="1"/>
      <c r="T10" s="1"/>
      <c r="U10" s="1"/>
      <c r="V10" s="1"/>
      <c r="W10" s="1"/>
      <c r="X10" s="1"/>
      <c r="Y10" s="1"/>
      <c r="Z10" s="1"/>
    </row>
    <row r="11" spans="1:29" ht="15.6" x14ac:dyDescent="0.35">
      <c r="A11" s="1"/>
      <c r="B11" s="3"/>
      <c r="C11" s="37" t="s">
        <v>36</v>
      </c>
      <c r="D11" s="37" t="s">
        <v>45</v>
      </c>
      <c r="E11" s="56" t="s">
        <v>27</v>
      </c>
      <c r="F11" s="57" t="s">
        <v>37</v>
      </c>
      <c r="G11" s="58" t="s">
        <v>38</v>
      </c>
      <c r="H11" s="57" t="s">
        <v>128</v>
      </c>
      <c r="I11" s="95" t="s">
        <v>134</v>
      </c>
      <c r="J11" s="95" t="s">
        <v>133</v>
      </c>
      <c r="K11" s="59" t="s">
        <v>135</v>
      </c>
      <c r="L11" s="2"/>
      <c r="O11" s="1"/>
      <c r="P11" s="1"/>
      <c r="Q11" s="1"/>
      <c r="R11" s="1"/>
      <c r="S11" s="1"/>
      <c r="T11" s="1"/>
      <c r="U11" s="1"/>
      <c r="V11" s="1"/>
      <c r="W11" s="1"/>
      <c r="X11" s="1"/>
      <c r="Y11" s="1"/>
      <c r="Z11" s="1"/>
    </row>
    <row r="12" spans="1:29" x14ac:dyDescent="0.3">
      <c r="A12" s="1"/>
      <c r="B12" s="3"/>
      <c r="C12" s="73" t="str">
        <f t="shared" ref="C12:C37" si="0">E12&amp;", "&amp;F12&amp;", "&amp;G12</f>
        <v>Lastebil (diesel), EURO II, &lt;=7,5t</v>
      </c>
      <c r="D12" s="74" t="str">
        <f t="shared" ref="D12:D37" si="1">E12&amp;", "&amp;F12</f>
        <v>Lastebil (diesel), EURO II</v>
      </c>
      <c r="E12" s="63" t="s">
        <v>29</v>
      </c>
      <c r="F12" s="64" t="s">
        <v>46</v>
      </c>
      <c r="G12" s="64" t="s">
        <v>61</v>
      </c>
      <c r="H12" s="65">
        <v>314.75639530660629</v>
      </c>
      <c r="I12" s="96">
        <f>J12</f>
        <v>0.15</v>
      </c>
      <c r="J12" s="96">
        <f>CHOOSE(MATCH(VLOOKUP(E12,Skjult!$C$8:$E$20,3,FALSE),'Metode og bakgrunnsdata'!$C$6:$G$6,0),$C$7,$D$7,$E$7,$F$7,$G$7)</f>
        <v>0.15</v>
      </c>
      <c r="K12" s="66">
        <f>(1-I12)*H12</f>
        <v>267.54293601061534</v>
      </c>
      <c r="L12" s="2"/>
      <c r="O12" s="1"/>
      <c r="P12" s="1"/>
      <c r="Q12" s="1"/>
      <c r="R12" s="1"/>
      <c r="S12" s="1"/>
      <c r="T12" s="1"/>
      <c r="U12" s="1"/>
      <c r="V12" s="1"/>
      <c r="W12" s="1"/>
      <c r="X12" s="1"/>
      <c r="Y12" s="1"/>
      <c r="Z12" s="1"/>
    </row>
    <row r="13" spans="1:29" x14ac:dyDescent="0.3">
      <c r="A13" s="1"/>
      <c r="B13" s="3"/>
      <c r="C13" s="73" t="str">
        <f t="shared" si="0"/>
        <v>Lastebil (diesel), EURO II, &gt;20t</v>
      </c>
      <c r="D13" s="74" t="str">
        <f t="shared" si="1"/>
        <v>Lastebil (diesel), EURO II</v>
      </c>
      <c r="E13" s="63" t="s">
        <v>29</v>
      </c>
      <c r="F13" s="64" t="s">
        <v>46</v>
      </c>
      <c r="G13" s="64" t="s">
        <v>60</v>
      </c>
      <c r="H13" s="65">
        <v>1186.4901158430944</v>
      </c>
      <c r="I13" s="96">
        <f t="shared" ref="I13:I72" si="2">J13</f>
        <v>0.15</v>
      </c>
      <c r="J13" s="96">
        <f>CHOOSE(MATCH(VLOOKUP(E13,Skjult!$C$8:$E$20,3,FALSE),'Metode og bakgrunnsdata'!$C$6:$G$6,0),$C$7,$D$7,$E$7,$F$7,$G$7)</f>
        <v>0.15</v>
      </c>
      <c r="K13" s="66">
        <f t="shared" ref="K13:K70" si="3">(1-I13)*H13</f>
        <v>1008.5165984666302</v>
      </c>
      <c r="L13" s="2"/>
      <c r="O13" s="1"/>
      <c r="P13" s="1"/>
      <c r="Q13" s="1"/>
      <c r="R13" s="1"/>
      <c r="S13" s="1"/>
      <c r="T13" s="1"/>
      <c r="U13" s="1"/>
      <c r="V13" s="1"/>
      <c r="W13" s="1"/>
      <c r="X13" s="1"/>
      <c r="Y13" s="1"/>
      <c r="Z13" s="1"/>
    </row>
    <row r="14" spans="1:29" x14ac:dyDescent="0.3">
      <c r="A14" s="1"/>
      <c r="B14" s="3"/>
      <c r="C14" s="73" t="str">
        <f t="shared" si="0"/>
        <v>Lastebil (diesel), EURO II, 7,5t-20t</v>
      </c>
      <c r="D14" s="74" t="str">
        <f t="shared" si="1"/>
        <v>Lastebil (diesel), EURO II</v>
      </c>
      <c r="E14" s="63" t="s">
        <v>29</v>
      </c>
      <c r="F14" s="64" t="s">
        <v>46</v>
      </c>
      <c r="G14" s="64" t="s">
        <v>39</v>
      </c>
      <c r="H14" s="65">
        <v>538.86737670402249</v>
      </c>
      <c r="I14" s="96">
        <f t="shared" si="2"/>
        <v>0.15</v>
      </c>
      <c r="J14" s="96">
        <f>CHOOSE(MATCH(VLOOKUP(E14,Skjult!$C$8:$E$20,3,FALSE),'Metode og bakgrunnsdata'!$C$6:$G$6,0),$C$7,$D$7,$E$7,$F$7,$G$7)</f>
        <v>0.15</v>
      </c>
      <c r="K14" s="66">
        <f t="shared" si="3"/>
        <v>458.03727019841909</v>
      </c>
      <c r="L14" s="2"/>
      <c r="O14" s="1"/>
      <c r="P14" s="1"/>
      <c r="Q14" s="1"/>
      <c r="R14" s="1"/>
      <c r="S14" s="1"/>
      <c r="T14" s="1"/>
      <c r="U14" s="1"/>
      <c r="V14" s="1"/>
      <c r="W14" s="1"/>
      <c r="X14" s="1"/>
      <c r="Y14" s="1"/>
      <c r="Z14" s="1"/>
    </row>
    <row r="15" spans="1:29" x14ac:dyDescent="0.3">
      <c r="A15" s="1"/>
      <c r="B15" s="3"/>
      <c r="C15" s="73" t="str">
        <f t="shared" si="0"/>
        <v>Lastebil (diesel), EURO III, &lt;=7,5t</v>
      </c>
      <c r="D15" s="74" t="str">
        <f t="shared" si="1"/>
        <v>Lastebil (diesel), EURO III</v>
      </c>
      <c r="E15" s="63" t="s">
        <v>29</v>
      </c>
      <c r="F15" s="64" t="s">
        <v>47</v>
      </c>
      <c r="G15" s="64" t="s">
        <v>61</v>
      </c>
      <c r="H15" s="65">
        <v>328.763606647708</v>
      </c>
      <c r="I15" s="96">
        <f t="shared" si="2"/>
        <v>0.15</v>
      </c>
      <c r="J15" s="96">
        <f>CHOOSE(MATCH(VLOOKUP(E15,Skjult!$C$8:$E$20,3,FALSE),'Metode og bakgrunnsdata'!$C$6:$G$6,0),$C$7,$D$7,$E$7,$F$7,$G$7)</f>
        <v>0.15</v>
      </c>
      <c r="K15" s="66">
        <f t="shared" si="3"/>
        <v>279.4490656505518</v>
      </c>
      <c r="L15" s="2"/>
      <c r="O15" s="1"/>
      <c r="P15" s="1"/>
      <c r="Q15" s="1"/>
      <c r="R15" s="1"/>
      <c r="S15" s="1"/>
      <c r="T15" s="1"/>
      <c r="U15" s="1"/>
      <c r="V15" s="1"/>
      <c r="W15" s="1"/>
      <c r="X15" s="1"/>
      <c r="Y15" s="1"/>
      <c r="Z15" s="1"/>
    </row>
    <row r="16" spans="1:29" x14ac:dyDescent="0.3">
      <c r="A16" s="1"/>
      <c r="B16" s="3"/>
      <c r="C16" s="73" t="str">
        <f t="shared" si="0"/>
        <v>Lastebil (diesel), EURO III, &gt;20t</v>
      </c>
      <c r="D16" s="74" t="str">
        <f t="shared" si="1"/>
        <v>Lastebil (diesel), EURO III</v>
      </c>
      <c r="E16" s="63" t="s">
        <v>29</v>
      </c>
      <c r="F16" s="64" t="s">
        <v>47</v>
      </c>
      <c r="G16" s="64" t="s">
        <v>60</v>
      </c>
      <c r="H16" s="65">
        <v>1213.4433147075388</v>
      </c>
      <c r="I16" s="96">
        <f t="shared" si="2"/>
        <v>0.15</v>
      </c>
      <c r="J16" s="96">
        <f>CHOOSE(MATCH(VLOOKUP(E16,Skjult!$C$8:$E$20,3,FALSE),'Metode og bakgrunnsdata'!$C$6:$G$6,0),$C$7,$D$7,$E$7,$F$7,$G$7)</f>
        <v>0.15</v>
      </c>
      <c r="K16" s="66">
        <f t="shared" si="3"/>
        <v>1031.4268175014079</v>
      </c>
      <c r="L16" s="2"/>
      <c r="O16" s="1"/>
      <c r="P16" s="1"/>
      <c r="Q16" s="1"/>
      <c r="R16" s="1"/>
      <c r="S16" s="1"/>
      <c r="T16" s="1"/>
      <c r="U16" s="1"/>
      <c r="V16" s="1"/>
      <c r="W16" s="1"/>
      <c r="X16" s="1"/>
      <c r="Y16" s="1"/>
      <c r="Z16" s="1"/>
    </row>
    <row r="17" spans="1:26" x14ac:dyDescent="0.3">
      <c r="A17" s="1"/>
      <c r="B17" s="3"/>
      <c r="C17" s="73" t="str">
        <f t="shared" si="0"/>
        <v>Lastebil (diesel), EURO III, 7,5t-20t</v>
      </c>
      <c r="D17" s="74" t="str">
        <f t="shared" si="1"/>
        <v>Lastebil (diesel), EURO III</v>
      </c>
      <c r="E17" s="63" t="s">
        <v>29</v>
      </c>
      <c r="F17" s="64" t="s">
        <v>47</v>
      </c>
      <c r="G17" s="64" t="s">
        <v>39</v>
      </c>
      <c r="H17" s="65">
        <v>572.70560340676411</v>
      </c>
      <c r="I17" s="96">
        <f t="shared" si="2"/>
        <v>0.15</v>
      </c>
      <c r="J17" s="96">
        <f>CHOOSE(MATCH(VLOOKUP(E17,Skjult!$C$8:$E$20,3,FALSE),'Metode og bakgrunnsdata'!$C$6:$G$6,0),$C$7,$D$7,$E$7,$F$7,$G$7)</f>
        <v>0.15</v>
      </c>
      <c r="K17" s="66">
        <f t="shared" si="3"/>
        <v>486.7997628957495</v>
      </c>
      <c r="L17" s="2"/>
      <c r="O17" s="1"/>
      <c r="P17" s="1"/>
      <c r="Q17" s="1"/>
      <c r="R17" s="1"/>
      <c r="S17" s="1"/>
      <c r="T17" s="1"/>
      <c r="U17" s="1"/>
      <c r="V17" s="1"/>
      <c r="W17" s="1"/>
      <c r="X17" s="1"/>
      <c r="Y17" s="1"/>
      <c r="Z17" s="1"/>
    </row>
    <row r="18" spans="1:26" x14ac:dyDescent="0.3">
      <c r="A18" s="1"/>
      <c r="B18" s="3"/>
      <c r="C18" s="73" t="str">
        <f t="shared" si="0"/>
        <v>Lastebil (diesel), EURO IV, &lt;=7,5t</v>
      </c>
      <c r="D18" s="74" t="str">
        <f t="shared" si="1"/>
        <v>Lastebil (diesel), EURO IV</v>
      </c>
      <c r="E18" s="63" t="s">
        <v>29</v>
      </c>
      <c r="F18" s="64" t="s">
        <v>48</v>
      </c>
      <c r="G18" s="64" t="s">
        <v>61</v>
      </c>
      <c r="H18" s="65">
        <v>321.17391199881934</v>
      </c>
      <c r="I18" s="96">
        <f t="shared" si="2"/>
        <v>0.15</v>
      </c>
      <c r="J18" s="96">
        <f>CHOOSE(MATCH(VLOOKUP(E18,Skjult!$C$8:$E$20,3,FALSE),'Metode og bakgrunnsdata'!$C$6:$G$6,0),$C$7,$D$7,$E$7,$F$7,$G$7)</f>
        <v>0.15</v>
      </c>
      <c r="K18" s="66">
        <f t="shared" si="3"/>
        <v>272.99782519899645</v>
      </c>
      <c r="L18" s="2"/>
      <c r="O18" s="1"/>
      <c r="P18" s="1"/>
      <c r="Q18" s="1"/>
      <c r="R18" s="1"/>
      <c r="S18" s="1"/>
      <c r="T18" s="1"/>
      <c r="U18" s="1"/>
      <c r="V18" s="1"/>
      <c r="W18" s="1"/>
      <c r="X18" s="1"/>
      <c r="Y18" s="1"/>
      <c r="Z18" s="1"/>
    </row>
    <row r="19" spans="1:26" x14ac:dyDescent="0.3">
      <c r="A19" s="1"/>
      <c r="B19" s="3"/>
      <c r="C19" s="73" t="str">
        <f t="shared" si="0"/>
        <v>Lastebil (diesel), EURO IV, &gt;20t</v>
      </c>
      <c r="D19" s="74" t="str">
        <f t="shared" si="1"/>
        <v>Lastebil (diesel), EURO IV</v>
      </c>
      <c r="E19" s="63" t="s">
        <v>29</v>
      </c>
      <c r="F19" s="64" t="s">
        <v>48</v>
      </c>
      <c r="G19" s="64" t="s">
        <v>60</v>
      </c>
      <c r="H19" s="65">
        <v>1137.2636278155221</v>
      </c>
      <c r="I19" s="96">
        <f t="shared" si="2"/>
        <v>0.15</v>
      </c>
      <c r="J19" s="96">
        <f>CHOOSE(MATCH(VLOOKUP(E19,Skjult!$C$8:$E$20,3,FALSE),'Metode og bakgrunnsdata'!$C$6:$G$6,0),$C$7,$D$7,$E$7,$F$7,$G$7)</f>
        <v>0.15</v>
      </c>
      <c r="K19" s="66">
        <f t="shared" si="3"/>
        <v>966.67408364319374</v>
      </c>
      <c r="L19" s="2"/>
      <c r="O19" s="1"/>
      <c r="P19" s="1"/>
      <c r="Q19" s="1"/>
      <c r="R19" s="1"/>
      <c r="S19" s="1"/>
      <c r="T19" s="1"/>
      <c r="U19" s="1"/>
      <c r="V19" s="1"/>
      <c r="W19" s="1"/>
      <c r="X19" s="1"/>
      <c r="Y19" s="1"/>
      <c r="Z19" s="1"/>
    </row>
    <row r="20" spans="1:26" x14ac:dyDescent="0.3">
      <c r="A20" s="1"/>
      <c r="B20" s="3"/>
      <c r="C20" s="73" t="str">
        <f t="shared" si="0"/>
        <v>Lastebil (diesel), EURO IV, 7,5t-20t</v>
      </c>
      <c r="D20" s="74" t="str">
        <f t="shared" si="1"/>
        <v>Lastebil (diesel), EURO IV</v>
      </c>
      <c r="E20" s="63" t="s">
        <v>29</v>
      </c>
      <c r="F20" s="64" t="s">
        <v>48</v>
      </c>
      <c r="G20" s="64" t="s">
        <v>39</v>
      </c>
      <c r="H20" s="65">
        <v>555.45682138593043</v>
      </c>
      <c r="I20" s="96">
        <f t="shared" si="2"/>
        <v>0.15</v>
      </c>
      <c r="J20" s="96">
        <f>CHOOSE(MATCH(VLOOKUP(E20,Skjult!$C$8:$E$20,3,FALSE),'Metode og bakgrunnsdata'!$C$6:$G$6,0),$C$7,$D$7,$E$7,$F$7,$G$7)</f>
        <v>0.15</v>
      </c>
      <c r="K20" s="66">
        <f t="shared" si="3"/>
        <v>472.13829817804083</v>
      </c>
      <c r="L20" s="2"/>
      <c r="O20" s="1"/>
      <c r="P20" s="1"/>
      <c r="Q20" s="1"/>
      <c r="R20" s="1"/>
      <c r="S20" s="1"/>
      <c r="T20" s="1"/>
      <c r="U20" s="1"/>
      <c r="V20" s="1"/>
      <c r="W20" s="1"/>
      <c r="X20" s="1"/>
      <c r="Y20" s="1"/>
      <c r="Z20" s="1"/>
    </row>
    <row r="21" spans="1:26" x14ac:dyDescent="0.3">
      <c r="A21" s="1"/>
      <c r="B21" s="3"/>
      <c r="C21" s="73" t="str">
        <f t="shared" si="0"/>
        <v>Lastebil (diesel), EURO V, &lt;=7,5t</v>
      </c>
      <c r="D21" s="74" t="str">
        <f t="shared" si="1"/>
        <v>Lastebil (diesel), EURO V</v>
      </c>
      <c r="E21" s="63" t="s">
        <v>29</v>
      </c>
      <c r="F21" s="64" t="s">
        <v>49</v>
      </c>
      <c r="G21" s="64" t="s">
        <v>61</v>
      </c>
      <c r="H21" s="65">
        <v>323.66355493708789</v>
      </c>
      <c r="I21" s="96">
        <f t="shared" si="2"/>
        <v>0.15</v>
      </c>
      <c r="J21" s="96">
        <f>CHOOSE(MATCH(VLOOKUP(E21,Skjult!$C$8:$E$20,3,FALSE),'Metode og bakgrunnsdata'!$C$6:$G$6,0),$C$7,$D$7,$E$7,$F$7,$G$7)</f>
        <v>0.15</v>
      </c>
      <c r="K21" s="66">
        <f t="shared" si="3"/>
        <v>275.11402169652473</v>
      </c>
      <c r="L21" s="2"/>
      <c r="O21" s="1"/>
      <c r="P21" s="1"/>
      <c r="Q21" s="1"/>
      <c r="R21" s="1"/>
      <c r="S21" s="1"/>
      <c r="T21" s="1"/>
      <c r="U21" s="1"/>
      <c r="V21" s="1"/>
      <c r="W21" s="1"/>
      <c r="X21" s="1"/>
      <c r="Y21" s="1"/>
      <c r="Z21" s="1"/>
    </row>
    <row r="22" spans="1:26" x14ac:dyDescent="0.3">
      <c r="A22" s="1"/>
      <c r="B22" s="3"/>
      <c r="C22" s="73" t="str">
        <f t="shared" si="0"/>
        <v>Lastebil (diesel), EURO V, &gt;20t</v>
      </c>
      <c r="D22" s="74" t="str">
        <f t="shared" si="1"/>
        <v>Lastebil (diesel), EURO V</v>
      </c>
      <c r="E22" s="63" t="s">
        <v>29</v>
      </c>
      <c r="F22" s="64" t="s">
        <v>49</v>
      </c>
      <c r="G22" s="64" t="s">
        <v>60</v>
      </c>
      <c r="H22" s="65">
        <v>1182.2156646284077</v>
      </c>
      <c r="I22" s="96">
        <f t="shared" si="2"/>
        <v>0.15</v>
      </c>
      <c r="J22" s="96">
        <f>CHOOSE(MATCH(VLOOKUP(E22,Skjult!$C$8:$E$20,3,FALSE),'Metode og bakgrunnsdata'!$C$6:$G$6,0),$C$7,$D$7,$E$7,$F$7,$G$7)</f>
        <v>0.15</v>
      </c>
      <c r="K22" s="66">
        <f t="shared" si="3"/>
        <v>1004.8833149341465</v>
      </c>
      <c r="L22" s="2"/>
      <c r="O22" s="1"/>
      <c r="P22" s="1"/>
      <c r="Q22" s="1"/>
      <c r="R22" s="1"/>
      <c r="S22" s="1"/>
      <c r="T22" s="1"/>
      <c r="U22" s="1"/>
      <c r="V22" s="1"/>
      <c r="W22" s="1"/>
      <c r="X22" s="1"/>
      <c r="Y22" s="1"/>
      <c r="Z22" s="1"/>
    </row>
    <row r="23" spans="1:26" x14ac:dyDescent="0.3">
      <c r="A23" s="1"/>
      <c r="B23" s="3"/>
      <c r="C23" s="73" t="str">
        <f t="shared" si="0"/>
        <v>Lastebil (diesel), EURO V, 7,5t-20t</v>
      </c>
      <c r="D23" s="74" t="str">
        <f t="shared" si="1"/>
        <v>Lastebil (diesel), EURO V</v>
      </c>
      <c r="E23" s="63" t="s">
        <v>29</v>
      </c>
      <c r="F23" s="64" t="s">
        <v>49</v>
      </c>
      <c r="G23" s="64" t="s">
        <v>39</v>
      </c>
      <c r="H23" s="65">
        <v>564.90093776967581</v>
      </c>
      <c r="I23" s="96">
        <f t="shared" si="2"/>
        <v>0.15</v>
      </c>
      <c r="J23" s="96">
        <f>CHOOSE(MATCH(VLOOKUP(E23,Skjult!$C$8:$E$20,3,FALSE),'Metode og bakgrunnsdata'!$C$6:$G$6,0),$C$7,$D$7,$E$7,$F$7,$G$7)</f>
        <v>0.15</v>
      </c>
      <c r="K23" s="66">
        <f t="shared" si="3"/>
        <v>480.1657971042244</v>
      </c>
      <c r="L23" s="2"/>
      <c r="O23" s="1"/>
      <c r="P23" s="1"/>
      <c r="Q23" s="1"/>
      <c r="R23" s="1"/>
      <c r="S23" s="1"/>
      <c r="T23" s="1"/>
      <c r="U23" s="1"/>
      <c r="V23" s="1"/>
      <c r="W23" s="1"/>
      <c r="X23" s="1"/>
      <c r="Y23" s="1"/>
      <c r="Z23" s="1"/>
    </row>
    <row r="24" spans="1:26" x14ac:dyDescent="0.3">
      <c r="A24" s="1"/>
      <c r="B24" s="3"/>
      <c r="C24" s="73" t="str">
        <f t="shared" si="0"/>
        <v>Lastebil (diesel), EURO VI, &lt;=7,5t</v>
      </c>
      <c r="D24" s="74" t="str">
        <f t="shared" si="1"/>
        <v>Lastebil (diesel), EURO VI</v>
      </c>
      <c r="E24" s="63" t="s">
        <v>29</v>
      </c>
      <c r="F24" s="64" t="s">
        <v>50</v>
      </c>
      <c r="G24" s="64" t="s">
        <v>61</v>
      </c>
      <c r="H24" s="65">
        <v>326.64326926096555</v>
      </c>
      <c r="I24" s="96">
        <f t="shared" si="2"/>
        <v>0.15</v>
      </c>
      <c r="J24" s="96">
        <f>CHOOSE(MATCH(VLOOKUP(E24,Skjult!$C$8:$E$20,3,FALSE),'Metode og bakgrunnsdata'!$C$6:$G$6,0),$C$7,$D$7,$E$7,$F$7,$G$7)</f>
        <v>0.15</v>
      </c>
      <c r="K24" s="66">
        <f t="shared" si="3"/>
        <v>277.64677887182069</v>
      </c>
      <c r="L24" s="2"/>
      <c r="O24" s="1"/>
      <c r="P24" s="1"/>
      <c r="Q24" s="1"/>
      <c r="R24" s="1"/>
      <c r="S24" s="1"/>
      <c r="T24" s="1"/>
      <c r="U24" s="1"/>
      <c r="V24" s="1"/>
      <c r="W24" s="1"/>
      <c r="X24" s="1"/>
      <c r="Y24" s="1"/>
      <c r="Z24" s="1"/>
    </row>
    <row r="25" spans="1:26" x14ac:dyDescent="0.3">
      <c r="A25" s="1"/>
      <c r="B25" s="3"/>
      <c r="C25" s="73" t="str">
        <f t="shared" si="0"/>
        <v>Lastebil (diesel), EURO VI, &gt;20t</v>
      </c>
      <c r="D25" s="74" t="str">
        <f t="shared" si="1"/>
        <v>Lastebil (diesel), EURO VI</v>
      </c>
      <c r="E25" s="63" t="s">
        <v>29</v>
      </c>
      <c r="F25" s="64" t="s">
        <v>50</v>
      </c>
      <c r="G25" s="64" t="s">
        <v>60</v>
      </c>
      <c r="H25" s="65">
        <v>1135.9528455482578</v>
      </c>
      <c r="I25" s="96">
        <f t="shared" si="2"/>
        <v>0.15</v>
      </c>
      <c r="J25" s="96">
        <f>CHOOSE(MATCH(VLOOKUP(E25,Skjult!$C$8:$E$20,3,FALSE),'Metode og bakgrunnsdata'!$C$6:$G$6,0),$C$7,$D$7,$E$7,$F$7,$G$7)</f>
        <v>0.15</v>
      </c>
      <c r="K25" s="66">
        <f t="shared" si="3"/>
        <v>965.55991871601907</v>
      </c>
      <c r="L25" s="2"/>
      <c r="O25" s="1"/>
      <c r="P25" s="1"/>
      <c r="Q25" s="1"/>
      <c r="R25" s="1"/>
      <c r="S25" s="1"/>
      <c r="T25" s="1"/>
      <c r="U25" s="1"/>
      <c r="V25" s="1"/>
      <c r="W25" s="1"/>
      <c r="X25" s="1"/>
      <c r="Y25" s="1"/>
      <c r="Z25" s="1"/>
    </row>
    <row r="26" spans="1:26" x14ac:dyDescent="0.3">
      <c r="A26" s="1"/>
      <c r="B26" s="3"/>
      <c r="C26" s="73" t="str">
        <f t="shared" si="0"/>
        <v>Lastebil (diesel), EURO VI, 7,5t-20t</v>
      </c>
      <c r="D26" s="74" t="str">
        <f t="shared" si="1"/>
        <v>Lastebil (diesel), EURO VI</v>
      </c>
      <c r="E26" s="63" t="s">
        <v>29</v>
      </c>
      <c r="F26" s="64" t="s">
        <v>50</v>
      </c>
      <c r="G26" s="64" t="s">
        <v>39</v>
      </c>
      <c r="H26" s="65">
        <v>565.62791438593263</v>
      </c>
      <c r="I26" s="96">
        <f t="shared" si="2"/>
        <v>0.15</v>
      </c>
      <c r="J26" s="96">
        <f>CHOOSE(MATCH(VLOOKUP(E26,Skjult!$C$8:$E$20,3,FALSE),'Metode og bakgrunnsdata'!$C$6:$G$6,0),$C$7,$D$7,$E$7,$F$7,$G$7)</f>
        <v>0.15</v>
      </c>
      <c r="K26" s="66">
        <f t="shared" si="3"/>
        <v>480.78372722804272</v>
      </c>
      <c r="L26" s="2"/>
      <c r="O26" s="1"/>
      <c r="P26" s="1"/>
      <c r="Q26" s="1"/>
      <c r="R26" s="1"/>
      <c r="S26" s="1"/>
      <c r="T26" s="1"/>
      <c r="U26" s="1"/>
      <c r="V26" s="1"/>
      <c r="W26" s="1"/>
      <c r="X26" s="1"/>
      <c r="Y26" s="1"/>
      <c r="Z26" s="1"/>
    </row>
    <row r="27" spans="1:26" x14ac:dyDescent="0.3">
      <c r="A27" s="1"/>
      <c r="B27" s="3"/>
      <c r="C27" s="73" t="str">
        <f t="shared" si="0"/>
        <v>Lastebil (diesel), ikke valgt/ikke tilgjengelig, &lt;=7,5t</v>
      </c>
      <c r="D27" s="74" t="str">
        <f t="shared" si="1"/>
        <v>Lastebil (diesel), ikke valgt/ikke tilgjengelig</v>
      </c>
      <c r="E27" s="63" t="s">
        <v>29</v>
      </c>
      <c r="F27" s="64" t="s">
        <v>59</v>
      </c>
      <c r="G27" s="64" t="s">
        <v>61</v>
      </c>
      <c r="H27" s="65">
        <v>327.69465918501356</v>
      </c>
      <c r="I27" s="96">
        <f t="shared" si="2"/>
        <v>0.15</v>
      </c>
      <c r="J27" s="96">
        <f>CHOOSE(MATCH(VLOOKUP(E27,Skjult!$C$8:$E$20,3,FALSE),'Metode og bakgrunnsdata'!$C$6:$G$6,0),$C$7,$D$7,$E$7,$F$7,$G$7)</f>
        <v>0.15</v>
      </c>
      <c r="K27" s="66">
        <f t="shared" si="3"/>
        <v>278.54046030726153</v>
      </c>
      <c r="L27" s="2"/>
      <c r="O27" s="1"/>
      <c r="P27" s="1"/>
      <c r="Q27" s="1"/>
      <c r="R27" s="1"/>
      <c r="S27" s="1"/>
      <c r="T27" s="1"/>
      <c r="U27" s="1"/>
      <c r="V27" s="1"/>
      <c r="W27" s="1"/>
      <c r="X27" s="1"/>
      <c r="Y27" s="1"/>
      <c r="Z27" s="1"/>
    </row>
    <row r="28" spans="1:26" x14ac:dyDescent="0.3">
      <c r="A28" s="1"/>
      <c r="B28" s="3"/>
      <c r="C28" s="73" t="str">
        <f t="shared" si="0"/>
        <v>Lastebil (diesel), ikke valgt/ikke tilgjengelig, &gt;20t</v>
      </c>
      <c r="D28" s="74" t="str">
        <f t="shared" si="1"/>
        <v>Lastebil (diesel), ikke valgt/ikke tilgjengelig</v>
      </c>
      <c r="E28" s="63" t="s">
        <v>29</v>
      </c>
      <c r="F28" s="64" t="s">
        <v>59</v>
      </c>
      <c r="G28" s="64" t="s">
        <v>60</v>
      </c>
      <c r="H28" s="65">
        <v>1162.3975468775068</v>
      </c>
      <c r="I28" s="96">
        <f t="shared" si="2"/>
        <v>0.15</v>
      </c>
      <c r="J28" s="96">
        <f>CHOOSE(MATCH(VLOOKUP(E28,Skjult!$C$8:$E$20,3,FALSE),'Metode og bakgrunnsdata'!$C$6:$G$6,0),$C$7,$D$7,$E$7,$F$7,$G$7)</f>
        <v>0.15</v>
      </c>
      <c r="K28" s="66">
        <f t="shared" si="3"/>
        <v>988.03791484588078</v>
      </c>
      <c r="L28" s="2"/>
      <c r="O28" s="1"/>
      <c r="P28" s="1"/>
      <c r="Q28" s="1"/>
      <c r="R28" s="1"/>
      <c r="S28" s="1"/>
      <c r="T28" s="1"/>
      <c r="U28" s="1"/>
      <c r="V28" s="1"/>
      <c r="W28" s="1"/>
      <c r="X28" s="1"/>
      <c r="Y28" s="1"/>
      <c r="Z28" s="1"/>
    </row>
    <row r="29" spans="1:26" x14ac:dyDescent="0.3">
      <c r="A29" s="1"/>
      <c r="B29" s="3"/>
      <c r="C29" s="73" t="str">
        <f t="shared" si="0"/>
        <v>Lastebil (diesel), ikke valgt/ikke tilgjengelig, 7,5t-20t</v>
      </c>
      <c r="D29" s="74" t="str">
        <f t="shared" si="1"/>
        <v>Lastebil (diesel), ikke valgt/ikke tilgjengelig</v>
      </c>
      <c r="E29" s="63" t="s">
        <v>29</v>
      </c>
      <c r="F29" s="64" t="s">
        <v>59</v>
      </c>
      <c r="G29" s="64" t="s">
        <v>39</v>
      </c>
      <c r="H29" s="65">
        <v>567.18332994123568</v>
      </c>
      <c r="I29" s="96">
        <f t="shared" si="2"/>
        <v>0.15</v>
      </c>
      <c r="J29" s="96">
        <f>CHOOSE(MATCH(VLOOKUP(E29,Skjult!$C$8:$E$20,3,FALSE),'Metode og bakgrunnsdata'!$C$6:$G$6,0),$C$7,$D$7,$E$7,$F$7,$G$7)</f>
        <v>0.15</v>
      </c>
      <c r="K29" s="66">
        <f t="shared" si="3"/>
        <v>482.10583045005029</v>
      </c>
      <c r="L29" s="2"/>
      <c r="O29" s="1"/>
      <c r="P29" s="1"/>
      <c r="Q29" s="1"/>
      <c r="R29" s="1"/>
      <c r="S29" s="1"/>
      <c r="T29" s="1"/>
      <c r="U29" s="1"/>
      <c r="V29" s="1"/>
      <c r="W29" s="1"/>
      <c r="X29" s="1"/>
      <c r="Y29" s="1"/>
      <c r="Z29" s="1"/>
    </row>
    <row r="30" spans="1:26" x14ac:dyDescent="0.3">
      <c r="A30" s="1"/>
      <c r="B30" s="3"/>
      <c r="C30" s="73" t="str">
        <f t="shared" si="0"/>
        <v>Lastebil (diesel), ikke valgt/ikke tilgjengelig, ikke valgt/ikke tilgjengelig</v>
      </c>
      <c r="D30" s="74" t="str">
        <f t="shared" si="1"/>
        <v>Lastebil (diesel), ikke valgt/ikke tilgjengelig</v>
      </c>
      <c r="E30" s="63" t="s">
        <v>29</v>
      </c>
      <c r="F30" s="64" t="s">
        <v>59</v>
      </c>
      <c r="G30" s="64" t="s">
        <v>59</v>
      </c>
      <c r="H30" s="65">
        <v>1048.2003814147724</v>
      </c>
      <c r="I30" s="96">
        <f t="shared" si="2"/>
        <v>0.15</v>
      </c>
      <c r="J30" s="96">
        <f>CHOOSE(MATCH(VLOOKUP(E30,Skjult!$C$8:$E$20,3,FALSE),'Metode og bakgrunnsdata'!$C$6:$G$6,0),$C$7,$D$7,$E$7,$F$7,$G$7)</f>
        <v>0.15</v>
      </c>
      <c r="K30" s="66">
        <f t="shared" si="3"/>
        <v>890.97032420255653</v>
      </c>
      <c r="L30" s="2"/>
      <c r="O30" s="1"/>
      <c r="P30" s="1"/>
      <c r="Q30" s="1"/>
      <c r="R30" s="1"/>
      <c r="S30" s="1"/>
      <c r="T30" s="1"/>
      <c r="U30" s="1"/>
      <c r="V30" s="1"/>
      <c r="W30" s="1"/>
      <c r="X30" s="1"/>
      <c r="Y30" s="1"/>
      <c r="Z30" s="1"/>
    </row>
    <row r="31" spans="1:26" x14ac:dyDescent="0.3">
      <c r="A31" s="1"/>
      <c r="B31" s="3"/>
      <c r="C31" s="73" t="str">
        <f t="shared" si="0"/>
        <v>Lastebil (bensin), ikke valgt/ikke tilgjengelig, ikke valgt/ikke tilgjengelig</v>
      </c>
      <c r="D31" s="74" t="str">
        <f t="shared" si="1"/>
        <v>Lastebil (bensin), ikke valgt/ikke tilgjengelig</v>
      </c>
      <c r="E31" s="63" t="s">
        <v>30</v>
      </c>
      <c r="F31" s="64" t="s">
        <v>59</v>
      </c>
      <c r="G31" s="64" t="s">
        <v>59</v>
      </c>
      <c r="H31" s="65">
        <v>485.83915892037021</v>
      </c>
      <c r="I31" s="96">
        <f t="shared" si="2"/>
        <v>0.125</v>
      </c>
      <c r="J31" s="96">
        <f>CHOOSE(MATCH(VLOOKUP(E31,Skjult!$C$8:$E$20,3,FALSE),'Metode og bakgrunnsdata'!$C$6:$G$6,0),$C$7,$D$7,$E$7,$F$7,$G$7)</f>
        <v>0.125</v>
      </c>
      <c r="K31" s="66">
        <f t="shared" si="3"/>
        <v>425.10926405532393</v>
      </c>
      <c r="L31" s="2"/>
      <c r="O31" s="1"/>
      <c r="P31" s="1"/>
      <c r="Q31" s="1"/>
      <c r="R31" s="1"/>
      <c r="S31" s="1"/>
      <c r="T31" s="1"/>
      <c r="U31" s="1"/>
      <c r="V31" s="1"/>
      <c r="W31" s="1"/>
      <c r="X31" s="1"/>
      <c r="Y31" s="1"/>
      <c r="Z31" s="1"/>
    </row>
    <row r="32" spans="1:26" x14ac:dyDescent="0.3">
      <c r="A32" s="1"/>
      <c r="B32" s="3"/>
      <c r="C32" s="73" t="str">
        <f t="shared" ref="C32" si="4">E32&amp;", "&amp;F32&amp;", "&amp;G32</f>
        <v>Lastebil (biogass), ikke valgt/ikke tilgjengelig, ikke valgt/ikke tilgjengelig</v>
      </c>
      <c r="D32" s="74" t="str">
        <f t="shared" ref="D32" si="5">E32&amp;", "&amp;F32</f>
        <v>Lastebil (biogass), ikke valgt/ikke tilgjengelig</v>
      </c>
      <c r="E32" s="63" t="s">
        <v>84</v>
      </c>
      <c r="F32" s="64" t="s">
        <v>59</v>
      </c>
      <c r="G32" s="64" t="s">
        <v>59</v>
      </c>
      <c r="H32" s="65">
        <v>57</v>
      </c>
      <c r="I32" s="96">
        <v>0</v>
      </c>
      <c r="J32" s="96">
        <f>CHOOSE(MATCH(VLOOKUP(E32,Skjult!$C$8:$E$20,3,FALSE),'Metode og bakgrunnsdata'!$C$6:$G$6,0),$C$7,$D$7,$E$7,$F$7,$G$7)</f>
        <v>1</v>
      </c>
      <c r="K32" s="66">
        <f t="shared" si="3"/>
        <v>57</v>
      </c>
      <c r="L32" s="2"/>
      <c r="O32" s="1"/>
      <c r="P32" s="1"/>
      <c r="Q32" s="1"/>
      <c r="R32" s="1"/>
      <c r="S32" s="1"/>
      <c r="T32" s="1"/>
      <c r="U32" s="1"/>
      <c r="V32" s="1"/>
      <c r="W32" s="1"/>
      <c r="X32" s="1"/>
      <c r="Y32" s="1"/>
      <c r="Z32" s="1"/>
    </row>
    <row r="33" spans="1:26" x14ac:dyDescent="0.3">
      <c r="A33" s="1"/>
      <c r="B33" s="3"/>
      <c r="C33" s="73" t="str">
        <f t="shared" si="0"/>
        <v>Lastebil (el/hydrogen), ikke valgt/ikke tilgjengelig, ikke valgt/ikke tilgjengelig</v>
      </c>
      <c r="D33" s="74" t="str">
        <f t="shared" si="1"/>
        <v>Lastebil (el/hydrogen), ikke valgt/ikke tilgjengelig</v>
      </c>
      <c r="E33" s="63" t="s">
        <v>31</v>
      </c>
      <c r="F33" s="64" t="s">
        <v>59</v>
      </c>
      <c r="G33" s="64" t="s">
        <v>59</v>
      </c>
      <c r="H33" s="65">
        <v>0</v>
      </c>
      <c r="I33" s="96">
        <f t="shared" si="2"/>
        <v>0</v>
      </c>
      <c r="J33" s="96">
        <f>CHOOSE(MATCH(VLOOKUP(E33,Skjult!$C$8:$E$20,3,FALSE),'Metode og bakgrunnsdata'!$C$6:$G$6,0),$C$7,$D$7,$E$7,$F$7,$G$7)</f>
        <v>0</v>
      </c>
      <c r="K33" s="66">
        <f t="shared" si="3"/>
        <v>0</v>
      </c>
      <c r="L33" s="2"/>
      <c r="O33" s="1"/>
      <c r="P33" s="1"/>
      <c r="Q33" s="1"/>
      <c r="R33" s="1"/>
      <c r="S33" s="1"/>
      <c r="T33" s="1"/>
      <c r="U33" s="1"/>
      <c r="V33" s="1"/>
      <c r="W33" s="1"/>
      <c r="X33" s="1"/>
      <c r="Y33" s="1"/>
      <c r="Z33" s="1"/>
    </row>
    <row r="34" spans="1:26" x14ac:dyDescent="0.3">
      <c r="A34" s="1"/>
      <c r="B34" s="3"/>
      <c r="C34" s="73" t="str">
        <f t="shared" si="0"/>
        <v>Lastebil (snitt bensin og diesel), ikke valgt/ikke tilgjengelig, ikke valgt/ikke tilgjengelig</v>
      </c>
      <c r="D34" s="74" t="str">
        <f t="shared" si="1"/>
        <v>Lastebil (snitt bensin og diesel), ikke valgt/ikke tilgjengelig</v>
      </c>
      <c r="E34" s="63" t="s">
        <v>28</v>
      </c>
      <c r="F34" s="64" t="s">
        <v>59</v>
      </c>
      <c r="G34" s="64" t="s">
        <v>59</v>
      </c>
      <c r="H34" s="65">
        <v>1044.1950886154436</v>
      </c>
      <c r="I34" s="96">
        <f t="shared" si="2"/>
        <v>0.14399999999999999</v>
      </c>
      <c r="J34" s="96">
        <f>CHOOSE(MATCH(VLOOKUP(E34,Skjult!$C$8:$E$20,3,FALSE),'Metode og bakgrunnsdata'!$C$6:$G$6,0),$C$7,$D$7,$E$7,$F$7,$G$7)</f>
        <v>0.14399999999999999</v>
      </c>
      <c r="K34" s="66">
        <f t="shared" si="3"/>
        <v>893.83099585481978</v>
      </c>
      <c r="L34" s="2"/>
      <c r="O34" s="1"/>
      <c r="P34" s="1"/>
      <c r="Q34" s="1"/>
      <c r="R34" s="1"/>
      <c r="S34" s="1"/>
      <c r="T34" s="1"/>
      <c r="U34" s="1"/>
      <c r="V34" s="1"/>
      <c r="W34" s="1"/>
      <c r="X34" s="1"/>
      <c r="Y34" s="1"/>
      <c r="Z34" s="1"/>
    </row>
    <row r="35" spans="1:26" x14ac:dyDescent="0.3">
      <c r="A35" s="1"/>
      <c r="B35" s="3"/>
      <c r="C35" s="73" t="str">
        <f t="shared" si="0"/>
        <v>Varebil (bensin), EURO 2 (1998-2000), Egenvekt &lt;1305 kg</v>
      </c>
      <c r="D35" s="74" t="str">
        <f t="shared" si="1"/>
        <v>Varebil (bensin), EURO 2 (1998-2000)</v>
      </c>
      <c r="E35" s="64" t="s">
        <v>32</v>
      </c>
      <c r="F35" s="61" t="s">
        <v>51</v>
      </c>
      <c r="G35" s="64" t="s">
        <v>123</v>
      </c>
      <c r="H35" s="66">
        <v>153.46720012130717</v>
      </c>
      <c r="I35" s="96">
        <f t="shared" si="2"/>
        <v>0.125</v>
      </c>
      <c r="J35" s="96">
        <f>CHOOSE(MATCH(VLOOKUP(E35,Skjult!$C$8:$E$20,3,FALSE),'Metode og bakgrunnsdata'!$C$6:$G$6,0),$C$7,$D$7,$E$7,$F$7,$G$7)</f>
        <v>0.125</v>
      </c>
      <c r="K35" s="66">
        <f t="shared" si="3"/>
        <v>134.28380010614379</v>
      </c>
      <c r="L35" s="55"/>
      <c r="M35" s="55"/>
      <c r="N35" s="55"/>
      <c r="O35" s="1"/>
      <c r="P35" s="1"/>
      <c r="Q35" s="1"/>
      <c r="R35" s="1"/>
      <c r="S35" s="1"/>
      <c r="T35" s="1"/>
      <c r="U35" s="1"/>
      <c r="V35" s="1"/>
      <c r="W35" s="1"/>
      <c r="X35" s="1"/>
      <c r="Y35" s="1"/>
      <c r="Z35" s="1"/>
    </row>
    <row r="36" spans="1:26" x14ac:dyDescent="0.3">
      <c r="A36" s="1"/>
      <c r="B36" s="3"/>
      <c r="C36" s="73" t="str">
        <f t="shared" si="0"/>
        <v>Varebil (bensin), EURO 2 (1998-2000), Egenvekt &gt;= 1760 kg</v>
      </c>
      <c r="D36" s="74" t="str">
        <f t="shared" si="1"/>
        <v>Varebil (bensin), EURO 2 (1998-2000)</v>
      </c>
      <c r="E36" s="64" t="s">
        <v>32</v>
      </c>
      <c r="F36" s="61" t="s">
        <v>51</v>
      </c>
      <c r="G36" s="61" t="s">
        <v>125</v>
      </c>
      <c r="H36" s="66">
        <v>254.84486317291982</v>
      </c>
      <c r="I36" s="96">
        <f t="shared" si="2"/>
        <v>0.125</v>
      </c>
      <c r="J36" s="96">
        <f>CHOOSE(MATCH(VLOOKUP(E36,Skjult!$C$8:$E$20,3,FALSE),'Metode og bakgrunnsdata'!$C$6:$G$6,0),$C$7,$D$7,$E$7,$F$7,$G$7)</f>
        <v>0.125</v>
      </c>
      <c r="K36" s="66">
        <f t="shared" si="3"/>
        <v>222.98925527630485</v>
      </c>
      <c r="L36" s="2"/>
      <c r="O36" s="1"/>
      <c r="P36" s="1"/>
      <c r="Q36" s="1"/>
      <c r="R36" s="1"/>
      <c r="S36" s="1"/>
      <c r="T36" s="1"/>
      <c r="U36" s="1"/>
      <c r="V36" s="1"/>
      <c r="W36" s="1"/>
      <c r="X36" s="1"/>
      <c r="Y36" s="1"/>
      <c r="Z36" s="1"/>
    </row>
    <row r="37" spans="1:26" x14ac:dyDescent="0.3">
      <c r="A37" s="1"/>
      <c r="B37" s="3"/>
      <c r="C37" s="73" t="str">
        <f t="shared" si="0"/>
        <v>Varebil (bensin), EURO 2 (1998-2000), Egenvekt 1305-1760 kg</v>
      </c>
      <c r="D37" s="74" t="str">
        <f t="shared" si="1"/>
        <v>Varebil (bensin), EURO 2 (1998-2000)</v>
      </c>
      <c r="E37" s="64" t="s">
        <v>32</v>
      </c>
      <c r="F37" s="61" t="s">
        <v>51</v>
      </c>
      <c r="G37" s="61" t="s">
        <v>124</v>
      </c>
      <c r="H37" s="66">
        <v>191.03419292313444</v>
      </c>
      <c r="I37" s="96">
        <f t="shared" si="2"/>
        <v>0.125</v>
      </c>
      <c r="J37" s="96">
        <f>CHOOSE(MATCH(VLOOKUP(E37,Skjult!$C$8:$E$20,3,FALSE),'Metode og bakgrunnsdata'!$C$6:$G$6,0),$C$7,$D$7,$E$7,$F$7,$G$7)</f>
        <v>0.125</v>
      </c>
      <c r="K37" s="66">
        <f t="shared" si="3"/>
        <v>167.15491880774263</v>
      </c>
      <c r="L37" s="2"/>
      <c r="O37" s="1"/>
      <c r="P37" s="1"/>
      <c r="Q37" s="1"/>
      <c r="R37" s="1"/>
      <c r="S37" s="1"/>
      <c r="T37" s="1"/>
      <c r="U37" s="1"/>
      <c r="V37" s="1"/>
      <c r="W37" s="1"/>
      <c r="X37" s="1"/>
      <c r="Y37" s="1"/>
      <c r="Z37" s="1"/>
    </row>
    <row r="38" spans="1:26" x14ac:dyDescent="0.3">
      <c r="A38" s="1"/>
      <c r="B38" s="3"/>
      <c r="C38" s="73" t="str">
        <f t="shared" ref="C38:C69" si="6">E38&amp;", "&amp;F38&amp;", "&amp;G38</f>
        <v>Varebil (bensin), EURO 3 (2001-2006), Egenvekt &lt;1305 kg</v>
      </c>
      <c r="D38" s="74" t="str">
        <f t="shared" ref="D38:D69" si="7">E38&amp;", "&amp;F38</f>
        <v>Varebil (bensin), EURO 3 (2001-2006)</v>
      </c>
      <c r="E38" s="64" t="s">
        <v>32</v>
      </c>
      <c r="F38" s="61" t="s">
        <v>52</v>
      </c>
      <c r="G38" s="61" t="s">
        <v>123</v>
      </c>
      <c r="H38" s="66">
        <v>150.12195479740689</v>
      </c>
      <c r="I38" s="96">
        <f t="shared" si="2"/>
        <v>0.125</v>
      </c>
      <c r="J38" s="96">
        <f>CHOOSE(MATCH(VLOOKUP(E38,Skjult!$C$8:$E$20,3,FALSE),'Metode og bakgrunnsdata'!$C$6:$G$6,0),$C$7,$D$7,$E$7,$F$7,$G$7)</f>
        <v>0.125</v>
      </c>
      <c r="K38" s="66">
        <f t="shared" si="3"/>
        <v>131.35671044773102</v>
      </c>
      <c r="L38" s="2"/>
      <c r="O38" s="1"/>
      <c r="P38" s="1"/>
      <c r="Q38" s="1"/>
      <c r="R38" s="1"/>
      <c r="S38" s="1"/>
      <c r="T38" s="1"/>
      <c r="U38" s="1"/>
      <c r="V38" s="1"/>
      <c r="W38" s="1"/>
      <c r="X38" s="1"/>
      <c r="Y38" s="1"/>
      <c r="Z38" s="1"/>
    </row>
    <row r="39" spans="1:26" x14ac:dyDescent="0.3">
      <c r="A39" s="1"/>
      <c r="B39" s="3"/>
      <c r="C39" s="73" t="str">
        <f t="shared" si="6"/>
        <v>Varebil (bensin), EURO 3 (2001-2006), Egenvekt &gt;= 1760 kg</v>
      </c>
      <c r="D39" s="74" t="str">
        <f t="shared" si="7"/>
        <v>Varebil (bensin), EURO 3 (2001-2006)</v>
      </c>
      <c r="E39" s="64" t="s">
        <v>32</v>
      </c>
      <c r="F39" s="61" t="s">
        <v>52</v>
      </c>
      <c r="G39" s="61" t="s">
        <v>125</v>
      </c>
      <c r="H39" s="66">
        <v>254.43893228047554</v>
      </c>
      <c r="I39" s="96">
        <f t="shared" si="2"/>
        <v>0.125</v>
      </c>
      <c r="J39" s="96">
        <f>CHOOSE(MATCH(VLOOKUP(E39,Skjult!$C$8:$E$20,3,FALSE),'Metode og bakgrunnsdata'!$C$6:$G$6,0),$C$7,$D$7,$E$7,$F$7,$G$7)</f>
        <v>0.125</v>
      </c>
      <c r="K39" s="66">
        <f t="shared" si="3"/>
        <v>222.63406574541611</v>
      </c>
      <c r="L39" s="2"/>
      <c r="O39" s="1"/>
      <c r="P39" s="1"/>
      <c r="Q39" s="1"/>
      <c r="R39" s="1"/>
      <c r="S39" s="1"/>
      <c r="T39" s="1"/>
      <c r="U39" s="1"/>
      <c r="V39" s="1"/>
      <c r="W39" s="1"/>
      <c r="X39" s="1"/>
      <c r="Y39" s="1"/>
      <c r="Z39" s="1"/>
    </row>
    <row r="40" spans="1:26" x14ac:dyDescent="0.3">
      <c r="A40" s="1"/>
      <c r="B40" s="3"/>
      <c r="C40" s="73" t="str">
        <f t="shared" si="6"/>
        <v>Varebil (bensin), EURO 3 (2001-2006), Egenvekt 1305-1760 kg</v>
      </c>
      <c r="D40" s="74" t="str">
        <f t="shared" si="7"/>
        <v>Varebil (bensin), EURO 3 (2001-2006)</v>
      </c>
      <c r="E40" s="64" t="s">
        <v>32</v>
      </c>
      <c r="F40" s="61" t="s">
        <v>52</v>
      </c>
      <c r="G40" s="61" t="s">
        <v>124</v>
      </c>
      <c r="H40" s="66">
        <v>186.79073386305694</v>
      </c>
      <c r="I40" s="96">
        <f t="shared" si="2"/>
        <v>0.125</v>
      </c>
      <c r="J40" s="96">
        <f>CHOOSE(MATCH(VLOOKUP(E40,Skjult!$C$8:$E$20,3,FALSE),'Metode og bakgrunnsdata'!$C$6:$G$6,0),$C$7,$D$7,$E$7,$F$7,$G$7)</f>
        <v>0.125</v>
      </c>
      <c r="K40" s="66">
        <f t="shared" si="3"/>
        <v>163.44189213017484</v>
      </c>
      <c r="L40" s="2"/>
      <c r="O40" s="1"/>
      <c r="P40" s="1"/>
      <c r="Q40" s="1"/>
      <c r="R40" s="1"/>
      <c r="S40" s="1"/>
      <c r="T40" s="1"/>
      <c r="U40" s="1"/>
      <c r="V40" s="1"/>
      <c r="W40" s="1"/>
      <c r="X40" s="1"/>
      <c r="Y40" s="1"/>
      <c r="Z40" s="1"/>
    </row>
    <row r="41" spans="1:26" x14ac:dyDescent="0.3">
      <c r="A41" s="1"/>
      <c r="B41" s="3"/>
      <c r="C41" s="73" t="str">
        <f t="shared" si="6"/>
        <v>Varebil (bensin), EURO 4 (ca 2007-2010), Egenvekt &lt;1305 kg</v>
      </c>
      <c r="D41" s="74" t="str">
        <f t="shared" si="7"/>
        <v>Varebil (bensin), EURO 4 (ca 2007-2010)</v>
      </c>
      <c r="E41" s="64" t="s">
        <v>32</v>
      </c>
      <c r="F41" s="61" t="s">
        <v>53</v>
      </c>
      <c r="G41" s="61" t="s">
        <v>123</v>
      </c>
      <c r="H41" s="66">
        <v>154.3192597242288</v>
      </c>
      <c r="I41" s="96">
        <f t="shared" si="2"/>
        <v>0.125</v>
      </c>
      <c r="J41" s="96">
        <f>CHOOSE(MATCH(VLOOKUP(E41,Skjult!$C$8:$E$20,3,FALSE),'Metode og bakgrunnsdata'!$C$6:$G$6,0),$C$7,$D$7,$E$7,$F$7,$G$7)</f>
        <v>0.125</v>
      </c>
      <c r="K41" s="66">
        <f t="shared" si="3"/>
        <v>135.02935225870021</v>
      </c>
      <c r="L41" s="2"/>
      <c r="O41" s="1"/>
      <c r="P41" s="1"/>
      <c r="Q41" s="1"/>
      <c r="R41" s="1"/>
      <c r="S41" s="1"/>
      <c r="T41" s="1"/>
      <c r="U41" s="1"/>
      <c r="V41" s="1"/>
      <c r="W41" s="1"/>
      <c r="X41" s="1"/>
      <c r="Y41" s="1"/>
      <c r="Z41" s="1"/>
    </row>
    <row r="42" spans="1:26" x14ac:dyDescent="0.3">
      <c r="A42" s="1"/>
      <c r="B42" s="3"/>
      <c r="C42" s="73" t="str">
        <f t="shared" si="6"/>
        <v>Varebil (bensin), EURO 4 (ca 2007-2010), Egenvekt &gt;= 1760 kg</v>
      </c>
      <c r="D42" s="74" t="str">
        <f t="shared" si="7"/>
        <v>Varebil (bensin), EURO 4 (ca 2007-2010)</v>
      </c>
      <c r="E42" s="64" t="s">
        <v>32</v>
      </c>
      <c r="F42" s="61" t="s">
        <v>53</v>
      </c>
      <c r="G42" s="61" t="s">
        <v>125</v>
      </c>
      <c r="H42" s="66">
        <v>252.69824366417518</v>
      </c>
      <c r="I42" s="96">
        <f t="shared" si="2"/>
        <v>0.125</v>
      </c>
      <c r="J42" s="96">
        <f>CHOOSE(MATCH(VLOOKUP(E42,Skjult!$C$8:$E$20,3,FALSE),'Metode og bakgrunnsdata'!$C$6:$G$6,0),$C$7,$D$7,$E$7,$F$7,$G$7)</f>
        <v>0.125</v>
      </c>
      <c r="K42" s="66">
        <f t="shared" si="3"/>
        <v>221.11096320615329</v>
      </c>
      <c r="L42" s="2"/>
      <c r="O42" s="1"/>
      <c r="P42" s="1"/>
      <c r="Q42" s="1"/>
      <c r="R42" s="1"/>
      <c r="S42" s="1"/>
      <c r="T42" s="1"/>
      <c r="U42" s="1"/>
      <c r="V42" s="1"/>
      <c r="W42" s="1"/>
      <c r="X42" s="1"/>
      <c r="Y42" s="1"/>
      <c r="Z42" s="1"/>
    </row>
    <row r="43" spans="1:26" x14ac:dyDescent="0.3">
      <c r="A43" s="1"/>
      <c r="B43" s="3"/>
      <c r="C43" s="73" t="str">
        <f t="shared" si="6"/>
        <v>Varebil (bensin), EURO 4 (ca 2007-2010), Egenvekt 1305-1760 kg</v>
      </c>
      <c r="D43" s="74" t="str">
        <f t="shared" si="7"/>
        <v>Varebil (bensin), EURO 4 (ca 2007-2010)</v>
      </c>
      <c r="E43" s="64" t="s">
        <v>32</v>
      </c>
      <c r="F43" s="61" t="s">
        <v>53</v>
      </c>
      <c r="G43" s="61" t="s">
        <v>124</v>
      </c>
      <c r="H43" s="66">
        <v>174.88772642662903</v>
      </c>
      <c r="I43" s="96">
        <f t="shared" si="2"/>
        <v>0.125</v>
      </c>
      <c r="J43" s="96">
        <f>CHOOSE(MATCH(VLOOKUP(E43,Skjult!$C$8:$E$20,3,FALSE),'Metode og bakgrunnsdata'!$C$6:$G$6,0),$C$7,$D$7,$E$7,$F$7,$G$7)</f>
        <v>0.125</v>
      </c>
      <c r="K43" s="66">
        <f t="shared" si="3"/>
        <v>153.02676062330039</v>
      </c>
      <c r="L43" s="2"/>
      <c r="O43" s="1"/>
      <c r="P43" s="1"/>
      <c r="Q43" s="1"/>
      <c r="R43" s="1"/>
      <c r="S43" s="1"/>
      <c r="T43" s="1"/>
      <c r="U43" s="1"/>
      <c r="V43" s="1"/>
      <c r="W43" s="1"/>
      <c r="X43" s="1"/>
      <c r="Y43" s="1"/>
      <c r="Z43" s="1"/>
    </row>
    <row r="44" spans="1:26" x14ac:dyDescent="0.3">
      <c r="A44" s="1"/>
      <c r="B44" s="3"/>
      <c r="C44" s="73" t="str">
        <f t="shared" si="6"/>
        <v>Varebil (bensin), EURO 5 (ca 2011-2012), Egenvekt &lt;1305 kg</v>
      </c>
      <c r="D44" s="74" t="str">
        <f t="shared" si="7"/>
        <v>Varebil (bensin), EURO 5 (ca 2011-2012)</v>
      </c>
      <c r="E44" s="64" t="s">
        <v>32</v>
      </c>
      <c r="F44" s="61" t="s">
        <v>54</v>
      </c>
      <c r="G44" s="61" t="s">
        <v>123</v>
      </c>
      <c r="H44" s="66">
        <v>145.32971696000502</v>
      </c>
      <c r="I44" s="96">
        <f t="shared" si="2"/>
        <v>0.125</v>
      </c>
      <c r="J44" s="96">
        <f>CHOOSE(MATCH(VLOOKUP(E44,Skjult!$C$8:$E$20,3,FALSE),'Metode og bakgrunnsdata'!$C$6:$G$6,0),$C$7,$D$7,$E$7,$F$7,$G$7)</f>
        <v>0.125</v>
      </c>
      <c r="K44" s="66">
        <f t="shared" si="3"/>
        <v>127.16350234000438</v>
      </c>
      <c r="L44" s="2"/>
      <c r="O44" s="1"/>
      <c r="P44" s="1"/>
      <c r="Q44" s="1"/>
      <c r="R44" s="1"/>
      <c r="S44" s="1"/>
      <c r="T44" s="1"/>
      <c r="U44" s="1"/>
      <c r="V44" s="1"/>
      <c r="W44" s="1"/>
      <c r="X44" s="1"/>
      <c r="Y44" s="1"/>
      <c r="Z44" s="1"/>
    </row>
    <row r="45" spans="1:26" x14ac:dyDescent="0.3">
      <c r="A45" s="1"/>
      <c r="B45" s="3"/>
      <c r="C45" s="73" t="str">
        <f t="shared" si="6"/>
        <v>Varebil (bensin), EURO 5 (ca 2011-2012), Egenvekt &gt;= 1760 kg</v>
      </c>
      <c r="D45" s="74" t="str">
        <f t="shared" si="7"/>
        <v>Varebil (bensin), EURO 5 (ca 2011-2012)</v>
      </c>
      <c r="E45" s="64" t="s">
        <v>32</v>
      </c>
      <c r="F45" s="61" t="s">
        <v>54</v>
      </c>
      <c r="G45" s="61" t="s">
        <v>125</v>
      </c>
      <c r="H45" s="66">
        <v>237.72160167610528</v>
      </c>
      <c r="I45" s="96">
        <f t="shared" si="2"/>
        <v>0.125</v>
      </c>
      <c r="J45" s="96">
        <f>CHOOSE(MATCH(VLOOKUP(E45,Skjult!$C$8:$E$20,3,FALSE),'Metode og bakgrunnsdata'!$C$6:$G$6,0),$C$7,$D$7,$E$7,$F$7,$G$7)</f>
        <v>0.125</v>
      </c>
      <c r="K45" s="66">
        <f t="shared" si="3"/>
        <v>208.00640146659211</v>
      </c>
      <c r="L45" s="2"/>
      <c r="O45" s="1"/>
      <c r="P45" s="1"/>
      <c r="Q45" s="1"/>
      <c r="R45" s="1"/>
      <c r="S45" s="1"/>
      <c r="T45" s="1"/>
      <c r="U45" s="1"/>
      <c r="V45" s="1"/>
      <c r="W45" s="1"/>
      <c r="X45" s="1"/>
      <c r="Y45" s="1"/>
      <c r="Z45" s="1"/>
    </row>
    <row r="46" spans="1:26" x14ac:dyDescent="0.3">
      <c r="A46" s="1"/>
      <c r="B46" s="3"/>
      <c r="C46" s="73" t="str">
        <f t="shared" si="6"/>
        <v>Varebil (bensin), EURO 5 (ca 2011-2012), Egenvekt 1305-1760 kg</v>
      </c>
      <c r="D46" s="74" t="str">
        <f t="shared" si="7"/>
        <v>Varebil (bensin), EURO 5 (ca 2011-2012)</v>
      </c>
      <c r="E46" s="64" t="s">
        <v>32</v>
      </c>
      <c r="F46" s="61" t="s">
        <v>54</v>
      </c>
      <c r="G46" s="61" t="s">
        <v>124</v>
      </c>
      <c r="H46" s="66">
        <v>164.89053838310156</v>
      </c>
      <c r="I46" s="96">
        <f t="shared" si="2"/>
        <v>0.125</v>
      </c>
      <c r="J46" s="96">
        <f>CHOOSE(MATCH(VLOOKUP(E46,Skjult!$C$8:$E$20,3,FALSE),'Metode og bakgrunnsdata'!$C$6:$G$6,0),$C$7,$D$7,$E$7,$F$7,$G$7)</f>
        <v>0.125</v>
      </c>
      <c r="K46" s="66">
        <f t="shared" si="3"/>
        <v>144.27922108521386</v>
      </c>
      <c r="L46" s="2"/>
      <c r="O46" s="1"/>
      <c r="P46" s="1"/>
      <c r="Q46" s="1"/>
      <c r="R46" s="1"/>
      <c r="S46" s="1"/>
      <c r="T46" s="1"/>
      <c r="U46" s="1"/>
      <c r="V46" s="1"/>
      <c r="W46" s="1"/>
      <c r="X46" s="1"/>
      <c r="Y46" s="1"/>
      <c r="Z46" s="1"/>
    </row>
    <row r="47" spans="1:26" x14ac:dyDescent="0.3">
      <c r="A47" s="1"/>
      <c r="B47" s="3"/>
      <c r="C47" s="73" t="str">
        <f t="shared" si="6"/>
        <v>Varebil (bensin), EURO 6 (ca 2013-DD), Egenvekt &lt;1305 kg</v>
      </c>
      <c r="D47" s="74" t="str">
        <f t="shared" si="7"/>
        <v>Varebil (bensin), EURO 6 (ca 2013-DD)</v>
      </c>
      <c r="E47" s="64" t="s">
        <v>32</v>
      </c>
      <c r="F47" s="61" t="s">
        <v>55</v>
      </c>
      <c r="G47" s="61" t="s">
        <v>123</v>
      </c>
      <c r="H47" s="66">
        <v>145.26740391140632</v>
      </c>
      <c r="I47" s="96">
        <f t="shared" si="2"/>
        <v>0.125</v>
      </c>
      <c r="J47" s="96">
        <f>CHOOSE(MATCH(VLOOKUP(E47,Skjult!$C$8:$E$20,3,FALSE),'Metode og bakgrunnsdata'!$C$6:$G$6,0),$C$7,$D$7,$E$7,$F$7,$G$7)</f>
        <v>0.125</v>
      </c>
      <c r="K47" s="66">
        <f t="shared" si="3"/>
        <v>127.10897842248053</v>
      </c>
      <c r="L47" s="2"/>
      <c r="O47" s="1"/>
      <c r="P47" s="1"/>
      <c r="Q47" s="1"/>
      <c r="R47" s="1"/>
      <c r="S47" s="1"/>
      <c r="T47" s="1"/>
      <c r="U47" s="1"/>
      <c r="V47" s="1"/>
      <c r="W47" s="1"/>
      <c r="X47" s="1"/>
      <c r="Y47" s="1"/>
      <c r="Z47" s="1"/>
    </row>
    <row r="48" spans="1:26" x14ac:dyDescent="0.3">
      <c r="A48" s="1"/>
      <c r="B48" s="3"/>
      <c r="C48" s="73" t="str">
        <f t="shared" si="6"/>
        <v>Varebil (bensin), EURO 6 (ca 2013-DD), Egenvekt &gt;= 1760 kg</v>
      </c>
      <c r="D48" s="74" t="str">
        <f t="shared" si="7"/>
        <v>Varebil (bensin), EURO 6 (ca 2013-DD)</v>
      </c>
      <c r="E48" s="64" t="s">
        <v>32</v>
      </c>
      <c r="F48" s="61" t="s">
        <v>55</v>
      </c>
      <c r="G48" s="61" t="s">
        <v>125</v>
      </c>
      <c r="H48" s="66">
        <v>237.65433863680977</v>
      </c>
      <c r="I48" s="96">
        <f t="shared" si="2"/>
        <v>0.125</v>
      </c>
      <c r="J48" s="96">
        <f>CHOOSE(MATCH(VLOOKUP(E48,Skjult!$C$8:$E$20,3,FALSE),'Metode og bakgrunnsdata'!$C$6:$G$6,0),$C$7,$D$7,$E$7,$F$7,$G$7)</f>
        <v>0.125</v>
      </c>
      <c r="K48" s="66">
        <f t="shared" si="3"/>
        <v>207.94754630720854</v>
      </c>
      <c r="L48" s="2"/>
      <c r="O48" s="1"/>
      <c r="P48" s="1"/>
      <c r="Q48" s="1"/>
      <c r="R48" s="1"/>
      <c r="S48" s="1"/>
      <c r="T48" s="1"/>
      <c r="U48" s="1"/>
      <c r="V48" s="1"/>
      <c r="W48" s="1"/>
      <c r="X48" s="1"/>
      <c r="Y48" s="1"/>
      <c r="Z48" s="1"/>
    </row>
    <row r="49" spans="1:26" x14ac:dyDescent="0.3">
      <c r="A49" s="1"/>
      <c r="B49" s="3"/>
      <c r="C49" s="73" t="str">
        <f t="shared" si="6"/>
        <v>Varebil (bensin), EURO 6 (ca 2013-DD), Egenvekt 1305-1760 kg</v>
      </c>
      <c r="D49" s="74" t="str">
        <f t="shared" si="7"/>
        <v>Varebil (bensin), EURO 6 (ca 2013-DD)</v>
      </c>
      <c r="E49" s="64" t="s">
        <v>32</v>
      </c>
      <c r="F49" s="61" t="s">
        <v>55</v>
      </c>
      <c r="G49" s="61" t="s">
        <v>124</v>
      </c>
      <c r="H49" s="66">
        <v>164.82819274536388</v>
      </c>
      <c r="I49" s="96">
        <f t="shared" si="2"/>
        <v>0.125</v>
      </c>
      <c r="J49" s="96">
        <f>CHOOSE(MATCH(VLOOKUP(E49,Skjult!$C$8:$E$20,3,FALSE),'Metode og bakgrunnsdata'!$C$6:$G$6,0),$C$7,$D$7,$E$7,$F$7,$G$7)</f>
        <v>0.125</v>
      </c>
      <c r="K49" s="66">
        <f t="shared" si="3"/>
        <v>144.2246686521934</v>
      </c>
      <c r="L49" s="2"/>
      <c r="O49" s="1"/>
      <c r="P49" s="1"/>
      <c r="Q49" s="1"/>
      <c r="R49" s="1"/>
      <c r="S49" s="1"/>
      <c r="T49" s="1"/>
      <c r="U49" s="1"/>
      <c r="V49" s="1"/>
      <c r="W49" s="1"/>
      <c r="X49" s="1"/>
      <c r="Y49" s="1"/>
      <c r="Z49" s="1"/>
    </row>
    <row r="50" spans="1:26" x14ac:dyDescent="0.3">
      <c r="A50" s="1"/>
      <c r="B50" s="3"/>
      <c r="C50" s="73" t="str">
        <f t="shared" si="6"/>
        <v>Varebil (bensin), ikke valgt/ikke tilgjengelig, Egenvekt &lt;1305 kg</v>
      </c>
      <c r="D50" s="74" t="str">
        <f t="shared" si="7"/>
        <v>Varebil (bensin), ikke valgt/ikke tilgjengelig</v>
      </c>
      <c r="E50" s="64" t="s">
        <v>32</v>
      </c>
      <c r="F50" s="61" t="s">
        <v>59</v>
      </c>
      <c r="G50" s="61" t="s">
        <v>123</v>
      </c>
      <c r="H50" s="66">
        <v>150.25152124873659</v>
      </c>
      <c r="I50" s="96">
        <f t="shared" si="2"/>
        <v>0.125</v>
      </c>
      <c r="J50" s="96">
        <f>CHOOSE(MATCH(VLOOKUP(E50,Skjult!$C$8:$E$20,3,FALSE),'Metode og bakgrunnsdata'!$C$6:$G$6,0),$C$7,$D$7,$E$7,$F$7,$G$7)</f>
        <v>0.125</v>
      </c>
      <c r="K50" s="66">
        <f t="shared" si="3"/>
        <v>131.47008109264453</v>
      </c>
      <c r="L50" s="2"/>
      <c r="O50" s="1"/>
      <c r="P50" s="1"/>
      <c r="Q50" s="1"/>
      <c r="R50" s="1"/>
      <c r="S50" s="1"/>
      <c r="T50" s="1"/>
      <c r="U50" s="1"/>
      <c r="V50" s="1"/>
      <c r="W50" s="1"/>
      <c r="X50" s="1"/>
      <c r="Y50" s="1"/>
      <c r="Z50" s="1"/>
    </row>
    <row r="51" spans="1:26" x14ac:dyDescent="0.3">
      <c r="A51" s="1"/>
      <c r="B51" s="3"/>
      <c r="C51" s="73" t="str">
        <f t="shared" si="6"/>
        <v>Varebil (bensin), ikke valgt/ikke tilgjengelig, Egenvekt &gt;= 1760 kg</v>
      </c>
      <c r="D51" s="74" t="str">
        <f t="shared" si="7"/>
        <v>Varebil (bensin), ikke valgt/ikke tilgjengelig</v>
      </c>
      <c r="E51" s="64" t="s">
        <v>32</v>
      </c>
      <c r="F51" s="61" t="s">
        <v>59</v>
      </c>
      <c r="G51" s="61" t="s">
        <v>125</v>
      </c>
      <c r="H51" s="66">
        <v>248.14783580143521</v>
      </c>
      <c r="I51" s="96">
        <f t="shared" si="2"/>
        <v>0.125</v>
      </c>
      <c r="J51" s="96">
        <f>CHOOSE(MATCH(VLOOKUP(E51,Skjult!$C$8:$E$20,3,FALSE),'Metode og bakgrunnsdata'!$C$6:$G$6,0),$C$7,$D$7,$E$7,$F$7,$G$7)</f>
        <v>0.125</v>
      </c>
      <c r="K51" s="66">
        <f t="shared" si="3"/>
        <v>217.12935632625582</v>
      </c>
      <c r="L51" s="2"/>
      <c r="O51" s="1"/>
      <c r="P51" s="1"/>
      <c r="Q51" s="1"/>
      <c r="R51" s="1"/>
      <c r="S51" s="1"/>
      <c r="T51" s="1"/>
      <c r="U51" s="1"/>
      <c r="V51" s="1"/>
      <c r="W51" s="1"/>
      <c r="X51" s="1"/>
      <c r="Y51" s="1"/>
      <c r="Z51" s="1"/>
    </row>
    <row r="52" spans="1:26" x14ac:dyDescent="0.3">
      <c r="A52" s="1"/>
      <c r="B52" s="3"/>
      <c r="C52" s="73" t="str">
        <f t="shared" si="6"/>
        <v>Varebil (bensin), ikke valgt/ikke tilgjengelig, Egenvekt 1305-1760 kg</v>
      </c>
      <c r="D52" s="74" t="str">
        <f t="shared" si="7"/>
        <v>Varebil (bensin), ikke valgt/ikke tilgjengelig</v>
      </c>
      <c r="E52" s="64" t="s">
        <v>32</v>
      </c>
      <c r="F52" s="61" t="s">
        <v>59</v>
      </c>
      <c r="G52" s="61" t="s">
        <v>124</v>
      </c>
      <c r="H52" s="66">
        <v>182.09826816401633</v>
      </c>
      <c r="I52" s="96">
        <f t="shared" si="2"/>
        <v>0.125</v>
      </c>
      <c r="J52" s="96">
        <f>CHOOSE(MATCH(VLOOKUP(E52,Skjult!$C$8:$E$20,3,FALSE),'Metode og bakgrunnsdata'!$C$6:$G$6,0),$C$7,$D$7,$E$7,$F$7,$G$7)</f>
        <v>0.125</v>
      </c>
      <c r="K52" s="66">
        <f t="shared" si="3"/>
        <v>159.33598464351428</v>
      </c>
      <c r="L52" s="2"/>
      <c r="O52" s="1"/>
      <c r="P52" s="1"/>
      <c r="Q52" s="1"/>
      <c r="R52" s="1"/>
      <c r="S52" s="1"/>
      <c r="T52" s="1"/>
      <c r="U52" s="1"/>
      <c r="V52" s="1"/>
      <c r="W52" s="1"/>
      <c r="X52" s="1"/>
      <c r="Y52" s="1"/>
      <c r="Z52" s="1"/>
    </row>
    <row r="53" spans="1:26" x14ac:dyDescent="0.3">
      <c r="A53" s="1"/>
      <c r="B53" s="3"/>
      <c r="C53" s="73" t="str">
        <f t="shared" si="6"/>
        <v>Varebil (bensin), ikke valgt/ikke tilgjengelig, ikke valgt/ikke tilgjengelig</v>
      </c>
      <c r="D53" s="74" t="str">
        <f t="shared" si="7"/>
        <v>Varebil (bensin), ikke valgt/ikke tilgjengelig</v>
      </c>
      <c r="E53" s="64" t="s">
        <v>32</v>
      </c>
      <c r="F53" s="61" t="s">
        <v>59</v>
      </c>
      <c r="G53" s="61" t="s">
        <v>59</v>
      </c>
      <c r="H53" s="66">
        <v>187.68331558897003</v>
      </c>
      <c r="I53" s="96">
        <f t="shared" si="2"/>
        <v>0.125</v>
      </c>
      <c r="J53" s="96">
        <f>CHOOSE(MATCH(VLOOKUP(E53,Skjult!$C$8:$E$20,3,FALSE),'Metode og bakgrunnsdata'!$C$6:$G$6,0),$C$7,$D$7,$E$7,$F$7,$G$7)</f>
        <v>0.125</v>
      </c>
      <c r="K53" s="66">
        <f t="shared" si="3"/>
        <v>164.22290114034877</v>
      </c>
      <c r="L53" s="2"/>
      <c r="O53" s="1"/>
      <c r="P53" s="1"/>
      <c r="Q53" s="1"/>
      <c r="R53" s="1"/>
      <c r="S53" s="1"/>
      <c r="T53" s="1"/>
      <c r="U53" s="1"/>
      <c r="V53" s="1"/>
      <c r="W53" s="1"/>
      <c r="X53" s="1"/>
      <c r="Y53" s="1"/>
      <c r="Z53" s="1"/>
    </row>
    <row r="54" spans="1:26" x14ac:dyDescent="0.3">
      <c r="A54" s="1"/>
      <c r="B54" s="3"/>
      <c r="C54" s="73" t="str">
        <f t="shared" si="6"/>
        <v>Varebil (diesel), EURO 2 (1998-2000), Egenvekt &lt;1305 kg</v>
      </c>
      <c r="D54" s="74" t="str">
        <f t="shared" si="7"/>
        <v>Varebil (diesel), EURO 2 (1998-2000)</v>
      </c>
      <c r="E54" s="64" t="s">
        <v>33</v>
      </c>
      <c r="F54" s="61" t="s">
        <v>51</v>
      </c>
      <c r="G54" s="64" t="s">
        <v>123</v>
      </c>
      <c r="H54" s="66">
        <v>136.9222601988906</v>
      </c>
      <c r="I54" s="96">
        <f t="shared" si="2"/>
        <v>0.15</v>
      </c>
      <c r="J54" s="96">
        <f>CHOOSE(MATCH(VLOOKUP(E54,Skjult!$C$8:$E$20,3,FALSE),'Metode og bakgrunnsdata'!$C$6:$G$6,0),$C$7,$D$7,$E$7,$F$7,$G$7)</f>
        <v>0.15</v>
      </c>
      <c r="K54" s="66">
        <f t="shared" si="3"/>
        <v>116.383921169057</v>
      </c>
      <c r="L54" s="2"/>
      <c r="O54" s="1"/>
      <c r="P54" s="1"/>
      <c r="Q54" s="1"/>
      <c r="R54" s="1"/>
      <c r="S54" s="1"/>
      <c r="T54" s="1"/>
      <c r="U54" s="1"/>
      <c r="V54" s="1"/>
      <c r="W54" s="1"/>
      <c r="X54" s="1"/>
      <c r="Y54" s="1"/>
      <c r="Z54" s="1"/>
    </row>
    <row r="55" spans="1:26" x14ac:dyDescent="0.3">
      <c r="A55" s="1"/>
      <c r="B55" s="3"/>
      <c r="C55" s="73" t="str">
        <f t="shared" si="6"/>
        <v>Varebil (diesel), EURO 2 (1998-2000), Egenvekt &gt;= 1760 kg</v>
      </c>
      <c r="D55" s="74" t="str">
        <f t="shared" si="7"/>
        <v>Varebil (diesel), EURO 2 (1998-2000)</v>
      </c>
      <c r="E55" s="64" t="s">
        <v>33</v>
      </c>
      <c r="F55" s="61" t="s">
        <v>51</v>
      </c>
      <c r="G55" s="61" t="s">
        <v>125</v>
      </c>
      <c r="H55" s="66">
        <v>245.97043740102862</v>
      </c>
      <c r="I55" s="96">
        <f t="shared" si="2"/>
        <v>0.15</v>
      </c>
      <c r="J55" s="96">
        <f>CHOOSE(MATCH(VLOOKUP(E55,Skjult!$C$8:$E$20,3,FALSE),'Metode og bakgrunnsdata'!$C$6:$G$6,0),$C$7,$D$7,$E$7,$F$7,$G$7)</f>
        <v>0.15</v>
      </c>
      <c r="K55" s="66">
        <f t="shared" si="3"/>
        <v>209.07487179087431</v>
      </c>
      <c r="L55" s="2"/>
      <c r="O55" s="1"/>
      <c r="P55" s="1"/>
      <c r="Q55" s="1"/>
      <c r="R55" s="1"/>
      <c r="S55" s="1"/>
      <c r="T55" s="1"/>
      <c r="U55" s="1"/>
      <c r="V55" s="1"/>
      <c r="W55" s="1"/>
      <c r="X55" s="1"/>
      <c r="Y55" s="1"/>
      <c r="Z55" s="1"/>
    </row>
    <row r="56" spans="1:26" x14ac:dyDescent="0.3">
      <c r="A56" s="1"/>
      <c r="B56" s="3"/>
      <c r="C56" s="73" t="str">
        <f t="shared" si="6"/>
        <v>Varebil (diesel), EURO 2 (1998-2000), Egenvekt 1305-1760 kg</v>
      </c>
      <c r="D56" s="74" t="str">
        <f t="shared" si="7"/>
        <v>Varebil (diesel), EURO 2 (1998-2000)</v>
      </c>
      <c r="E56" s="64" t="s">
        <v>33</v>
      </c>
      <c r="F56" s="61" t="s">
        <v>51</v>
      </c>
      <c r="G56" s="61" t="s">
        <v>124</v>
      </c>
      <c r="H56" s="66">
        <v>191.56097727937734</v>
      </c>
      <c r="I56" s="96">
        <f t="shared" si="2"/>
        <v>0.15</v>
      </c>
      <c r="J56" s="96">
        <f>CHOOSE(MATCH(VLOOKUP(E56,Skjult!$C$8:$E$20,3,FALSE),'Metode og bakgrunnsdata'!$C$6:$G$6,0),$C$7,$D$7,$E$7,$F$7,$G$7)</f>
        <v>0.15</v>
      </c>
      <c r="K56" s="66">
        <f t="shared" si="3"/>
        <v>162.82683068747073</v>
      </c>
      <c r="O56" s="1"/>
      <c r="P56" s="1"/>
      <c r="Q56" s="1"/>
      <c r="R56" s="1"/>
      <c r="S56" s="1"/>
      <c r="T56" s="1"/>
      <c r="U56" s="1"/>
      <c r="V56" s="1"/>
      <c r="W56" s="1"/>
      <c r="X56" s="1"/>
      <c r="Y56" s="1"/>
      <c r="Z56" s="1"/>
    </row>
    <row r="57" spans="1:26" x14ac:dyDescent="0.3">
      <c r="A57" s="1"/>
      <c r="B57" s="3"/>
      <c r="C57" s="73" t="str">
        <f t="shared" si="6"/>
        <v>Varebil (diesel), EURO 3 (2001-2006), Egenvekt &lt;1305 kg</v>
      </c>
      <c r="D57" s="74" t="str">
        <f t="shared" si="7"/>
        <v>Varebil (diesel), EURO 3 (2001-2006)</v>
      </c>
      <c r="E57" s="64" t="s">
        <v>33</v>
      </c>
      <c r="F57" s="61" t="s">
        <v>52</v>
      </c>
      <c r="G57" s="61" t="s">
        <v>123</v>
      </c>
      <c r="H57" s="66">
        <v>126.02549566858103</v>
      </c>
      <c r="I57" s="96">
        <f t="shared" si="2"/>
        <v>0.15</v>
      </c>
      <c r="J57" s="96">
        <f>CHOOSE(MATCH(VLOOKUP(E57,Skjult!$C$8:$E$20,3,FALSE),'Metode og bakgrunnsdata'!$C$6:$G$6,0),$C$7,$D$7,$E$7,$F$7,$G$7)</f>
        <v>0.15</v>
      </c>
      <c r="K57" s="66">
        <f t="shared" si="3"/>
        <v>107.12167131829388</v>
      </c>
      <c r="O57" s="1"/>
      <c r="P57" s="1"/>
      <c r="Q57" s="1"/>
      <c r="R57" s="1"/>
      <c r="S57" s="1"/>
      <c r="T57" s="1"/>
      <c r="U57" s="1"/>
      <c r="V57" s="1"/>
      <c r="W57" s="1"/>
      <c r="X57" s="1"/>
      <c r="Y57" s="1"/>
      <c r="Z57" s="1"/>
    </row>
    <row r="58" spans="1:26" x14ac:dyDescent="0.3">
      <c r="A58" s="1"/>
      <c r="B58" s="3"/>
      <c r="C58" s="73" t="str">
        <f t="shared" si="6"/>
        <v>Varebil (diesel), EURO 3 (2001-2006), Egenvekt &gt;= 1760 kg</v>
      </c>
      <c r="D58" s="74" t="str">
        <f t="shared" si="7"/>
        <v>Varebil (diesel), EURO 3 (2001-2006)</v>
      </c>
      <c r="E58" s="64" t="s">
        <v>33</v>
      </c>
      <c r="F58" s="61" t="s">
        <v>52</v>
      </c>
      <c r="G58" s="61" t="s">
        <v>125</v>
      </c>
      <c r="H58" s="66">
        <v>213.30119881766748</v>
      </c>
      <c r="I58" s="96">
        <f t="shared" si="2"/>
        <v>0.15</v>
      </c>
      <c r="J58" s="96">
        <f>CHOOSE(MATCH(VLOOKUP(E58,Skjult!$C$8:$E$20,3,FALSE),'Metode og bakgrunnsdata'!$C$6:$G$6,0),$C$7,$D$7,$E$7,$F$7,$G$7)</f>
        <v>0.15</v>
      </c>
      <c r="K58" s="66">
        <f t="shared" si="3"/>
        <v>181.30601899501735</v>
      </c>
      <c r="O58" s="1"/>
      <c r="P58" s="1"/>
      <c r="Q58" s="1"/>
      <c r="R58" s="1"/>
      <c r="S58" s="1"/>
      <c r="T58" s="1"/>
      <c r="U58" s="1"/>
      <c r="V58" s="1"/>
      <c r="W58" s="1"/>
      <c r="X58" s="1"/>
      <c r="Y58" s="1"/>
      <c r="Z58" s="1"/>
    </row>
    <row r="59" spans="1:26" x14ac:dyDescent="0.3">
      <c r="A59" s="1"/>
      <c r="B59" s="3"/>
      <c r="C59" s="73" t="str">
        <f t="shared" si="6"/>
        <v>Varebil (diesel), EURO 3 (2001-2006), Egenvekt 1305-1760 kg</v>
      </c>
      <c r="D59" s="74" t="str">
        <f t="shared" si="7"/>
        <v>Varebil (diesel), EURO 3 (2001-2006)</v>
      </c>
      <c r="E59" s="64" t="s">
        <v>33</v>
      </c>
      <c r="F59" s="61" t="s">
        <v>52</v>
      </c>
      <c r="G59" s="61" t="s">
        <v>124</v>
      </c>
      <c r="H59" s="66">
        <v>172.54187173843937</v>
      </c>
      <c r="I59" s="96">
        <f t="shared" si="2"/>
        <v>0.15</v>
      </c>
      <c r="J59" s="96">
        <f>CHOOSE(MATCH(VLOOKUP(E59,Skjult!$C$8:$E$20,3,FALSE),'Metode og bakgrunnsdata'!$C$6:$G$6,0),$C$7,$D$7,$E$7,$F$7,$G$7)</f>
        <v>0.15</v>
      </c>
      <c r="K59" s="66">
        <f t="shared" si="3"/>
        <v>146.66059097767345</v>
      </c>
      <c r="O59" s="1"/>
      <c r="P59" s="1"/>
      <c r="Q59" s="1"/>
      <c r="R59" s="1"/>
      <c r="S59" s="1"/>
      <c r="T59" s="1"/>
      <c r="U59" s="1"/>
      <c r="V59" s="1"/>
      <c r="W59" s="1"/>
      <c r="X59" s="1"/>
      <c r="Y59" s="1"/>
      <c r="Z59" s="1"/>
    </row>
    <row r="60" spans="1:26" x14ac:dyDescent="0.3">
      <c r="A60" s="1"/>
      <c r="B60" s="3"/>
      <c r="C60" s="73" t="str">
        <f t="shared" si="6"/>
        <v>Varebil (diesel), EURO 4 (2007-2010), Egenvekt &lt;1305 kg</v>
      </c>
      <c r="D60" s="74" t="str">
        <f t="shared" si="7"/>
        <v>Varebil (diesel), EURO 4 (2007-2010)</v>
      </c>
      <c r="E60" s="64" t="s">
        <v>33</v>
      </c>
      <c r="F60" s="61" t="s">
        <v>56</v>
      </c>
      <c r="G60" s="61" t="s">
        <v>123</v>
      </c>
      <c r="H60" s="66">
        <v>138.0002980954979</v>
      </c>
      <c r="I60" s="96">
        <f t="shared" si="2"/>
        <v>0.15</v>
      </c>
      <c r="J60" s="96">
        <f>CHOOSE(MATCH(VLOOKUP(E60,Skjult!$C$8:$E$20,3,FALSE),'Metode og bakgrunnsdata'!$C$6:$G$6,0),$C$7,$D$7,$E$7,$F$7,$G$7)</f>
        <v>0.15</v>
      </c>
      <c r="K60" s="66">
        <f t="shared" si="3"/>
        <v>117.30025338117321</v>
      </c>
      <c r="O60" s="1"/>
      <c r="P60" s="1"/>
      <c r="Q60" s="1"/>
      <c r="R60" s="1"/>
      <c r="S60" s="1"/>
      <c r="T60" s="1"/>
      <c r="U60" s="1"/>
      <c r="V60" s="1"/>
      <c r="W60" s="1"/>
      <c r="X60" s="1"/>
      <c r="Y60" s="1"/>
      <c r="Z60" s="1"/>
    </row>
    <row r="61" spans="1:26" x14ac:dyDescent="0.3">
      <c r="A61" s="1"/>
      <c r="B61" s="3"/>
      <c r="C61" s="73" t="str">
        <f t="shared" si="6"/>
        <v>Varebil (diesel), EURO 4 (2007-2010), Egenvekt &gt;= 1760 kg</v>
      </c>
      <c r="D61" s="74" t="str">
        <f t="shared" si="7"/>
        <v>Varebil (diesel), EURO 4 (2007-2010)</v>
      </c>
      <c r="E61" s="64" t="s">
        <v>33</v>
      </c>
      <c r="F61" s="61" t="s">
        <v>56</v>
      </c>
      <c r="G61" s="61" t="s">
        <v>125</v>
      </c>
      <c r="H61" s="66">
        <v>224.4830404368951</v>
      </c>
      <c r="I61" s="96">
        <f t="shared" si="2"/>
        <v>0.15</v>
      </c>
      <c r="J61" s="96">
        <f>CHOOSE(MATCH(VLOOKUP(E61,Skjult!$C$8:$E$20,3,FALSE),'Metode og bakgrunnsdata'!$C$6:$G$6,0),$C$7,$D$7,$E$7,$F$7,$G$7)</f>
        <v>0.15</v>
      </c>
      <c r="K61" s="66">
        <f t="shared" si="3"/>
        <v>190.81058437136082</v>
      </c>
      <c r="O61" s="1"/>
      <c r="P61" s="1"/>
      <c r="Q61" s="1"/>
      <c r="R61" s="1"/>
      <c r="S61" s="1"/>
      <c r="T61" s="1"/>
      <c r="U61" s="1"/>
      <c r="V61" s="1"/>
      <c r="W61" s="1"/>
      <c r="X61" s="1"/>
      <c r="Y61" s="1"/>
      <c r="Z61" s="1"/>
    </row>
    <row r="62" spans="1:26" x14ac:dyDescent="0.3">
      <c r="A62" s="1"/>
      <c r="B62" s="3"/>
      <c r="C62" s="73" t="str">
        <f t="shared" si="6"/>
        <v>Varebil (diesel), EURO 4 (2007-2010), Egenvekt 1305-1760 kg</v>
      </c>
      <c r="D62" s="74" t="str">
        <f t="shared" si="7"/>
        <v>Varebil (diesel), EURO 4 (2007-2010)</v>
      </c>
      <c r="E62" s="64" t="s">
        <v>33</v>
      </c>
      <c r="F62" s="61" t="s">
        <v>56</v>
      </c>
      <c r="G62" s="61" t="s">
        <v>124</v>
      </c>
      <c r="H62" s="66">
        <v>178.37672410914135</v>
      </c>
      <c r="I62" s="96">
        <f t="shared" si="2"/>
        <v>0.15</v>
      </c>
      <c r="J62" s="96">
        <f>CHOOSE(MATCH(VLOOKUP(E62,Skjult!$C$8:$E$20,3,FALSE),'Metode og bakgrunnsdata'!$C$6:$G$6,0),$C$7,$D$7,$E$7,$F$7,$G$7)</f>
        <v>0.15</v>
      </c>
      <c r="K62" s="66">
        <f t="shared" si="3"/>
        <v>151.62021549277014</v>
      </c>
      <c r="O62" s="1"/>
      <c r="P62" s="1"/>
      <c r="Q62" s="1"/>
      <c r="R62" s="1"/>
      <c r="S62" s="1"/>
      <c r="T62" s="1"/>
      <c r="U62" s="1"/>
      <c r="V62" s="1"/>
      <c r="W62" s="1"/>
      <c r="X62" s="1"/>
      <c r="Y62" s="1"/>
      <c r="Z62" s="1"/>
    </row>
    <row r="63" spans="1:26" x14ac:dyDescent="0.3">
      <c r="A63" s="1"/>
      <c r="B63" s="3"/>
      <c r="C63" s="73" t="str">
        <f t="shared" si="6"/>
        <v>Varebil (diesel), EURO 5 (2011-2013), Egenvekt &lt;1305 kg</v>
      </c>
      <c r="D63" s="74" t="str">
        <f t="shared" si="7"/>
        <v>Varebil (diesel), EURO 5 (2011-2013)</v>
      </c>
      <c r="E63" s="64" t="s">
        <v>33</v>
      </c>
      <c r="F63" s="61" t="s">
        <v>57</v>
      </c>
      <c r="G63" s="61" t="s">
        <v>123</v>
      </c>
      <c r="H63" s="66">
        <v>129.57181093796819</v>
      </c>
      <c r="I63" s="96">
        <f t="shared" si="2"/>
        <v>0.15</v>
      </c>
      <c r="J63" s="96">
        <f>CHOOSE(MATCH(VLOOKUP(E63,Skjult!$C$8:$E$20,3,FALSE),'Metode og bakgrunnsdata'!$C$6:$G$6,0),$C$7,$D$7,$E$7,$F$7,$G$7)</f>
        <v>0.15</v>
      </c>
      <c r="K63" s="66">
        <f t="shared" si="3"/>
        <v>110.13603929727296</v>
      </c>
      <c r="O63" s="1"/>
      <c r="P63" s="1"/>
      <c r="Q63" s="1"/>
      <c r="R63" s="1"/>
      <c r="S63" s="1"/>
      <c r="T63" s="1"/>
      <c r="U63" s="1"/>
      <c r="V63" s="1"/>
      <c r="W63" s="1"/>
      <c r="X63" s="1"/>
      <c r="Y63" s="1"/>
      <c r="Z63" s="1"/>
    </row>
    <row r="64" spans="1:26" x14ac:dyDescent="0.3">
      <c r="A64" s="1"/>
      <c r="B64" s="3"/>
      <c r="C64" s="73" t="str">
        <f t="shared" si="6"/>
        <v>Varebil (diesel), EURO 5 (2011-2013), Egenvekt &gt;= 1760 kg</v>
      </c>
      <c r="D64" s="74" t="str">
        <f t="shared" si="7"/>
        <v>Varebil (diesel), EURO 5 (2011-2013)</v>
      </c>
      <c r="E64" s="64" t="s">
        <v>33</v>
      </c>
      <c r="F64" s="61" t="s">
        <v>57</v>
      </c>
      <c r="G64" s="61" t="s">
        <v>125</v>
      </c>
      <c r="H64" s="66">
        <v>212.83613283201629</v>
      </c>
      <c r="I64" s="96">
        <f t="shared" si="2"/>
        <v>0.15</v>
      </c>
      <c r="J64" s="96">
        <f>CHOOSE(MATCH(VLOOKUP(E64,Skjult!$C$8:$E$20,3,FALSE),'Metode og bakgrunnsdata'!$C$6:$G$6,0),$C$7,$D$7,$E$7,$F$7,$G$7)</f>
        <v>0.15</v>
      </c>
      <c r="K64" s="66">
        <f t="shared" si="3"/>
        <v>180.91071290721385</v>
      </c>
      <c r="O64" s="1"/>
      <c r="P64" s="1"/>
      <c r="Q64" s="1"/>
      <c r="R64" s="1"/>
      <c r="S64" s="1"/>
      <c r="T64" s="1"/>
      <c r="U64" s="1"/>
      <c r="V64" s="1"/>
      <c r="W64" s="1"/>
      <c r="X64" s="1"/>
      <c r="Y64" s="1"/>
      <c r="Z64" s="1"/>
    </row>
    <row r="65" spans="1:26" x14ac:dyDescent="0.3">
      <c r="A65" s="1"/>
      <c r="B65" s="3"/>
      <c r="C65" s="73" t="str">
        <f t="shared" si="6"/>
        <v>Varebil (diesel), EURO 5 (2011-2013), Egenvekt 1305-1760 kg</v>
      </c>
      <c r="D65" s="74" t="str">
        <f t="shared" si="7"/>
        <v>Varebil (diesel), EURO 5 (2011-2013)</v>
      </c>
      <c r="E65" s="64" t="s">
        <v>33</v>
      </c>
      <c r="F65" s="61" t="s">
        <v>57</v>
      </c>
      <c r="G65" s="61" t="s">
        <v>124</v>
      </c>
      <c r="H65" s="66">
        <v>167.54015359251167</v>
      </c>
      <c r="I65" s="96">
        <f t="shared" si="2"/>
        <v>0.15</v>
      </c>
      <c r="J65" s="96">
        <f>CHOOSE(MATCH(VLOOKUP(E65,Skjult!$C$8:$E$20,3,FALSE),'Metode og bakgrunnsdata'!$C$6:$G$6,0),$C$7,$D$7,$E$7,$F$7,$G$7)</f>
        <v>0.15</v>
      </c>
      <c r="K65" s="66">
        <f t="shared" si="3"/>
        <v>142.40913055363492</v>
      </c>
      <c r="O65" s="1"/>
      <c r="P65" s="1"/>
      <c r="Q65" s="1"/>
      <c r="R65" s="1"/>
      <c r="S65" s="1"/>
      <c r="T65" s="1"/>
      <c r="U65" s="1"/>
      <c r="V65" s="1"/>
      <c r="W65" s="1"/>
      <c r="X65" s="1"/>
      <c r="Y65" s="1"/>
      <c r="Z65" s="1"/>
    </row>
    <row r="66" spans="1:26" x14ac:dyDescent="0.3">
      <c r="A66" s="1"/>
      <c r="B66" s="3"/>
      <c r="C66" s="73" t="str">
        <f t="shared" si="6"/>
        <v>Varebil (diesel), EURO 6 (2014-DD), Egenvekt &lt;1305 kg</v>
      </c>
      <c r="D66" s="74" t="str">
        <f t="shared" si="7"/>
        <v>Varebil (diesel), EURO 6 (2014-DD)</v>
      </c>
      <c r="E66" s="64" t="s">
        <v>33</v>
      </c>
      <c r="F66" s="61" t="s">
        <v>58</v>
      </c>
      <c r="G66" s="61" t="s">
        <v>123</v>
      </c>
      <c r="H66" s="66">
        <v>129.57181080541838</v>
      </c>
      <c r="I66" s="96">
        <f t="shared" si="2"/>
        <v>0.15</v>
      </c>
      <c r="J66" s="96">
        <f>CHOOSE(MATCH(VLOOKUP(E66,Skjult!$C$8:$E$20,3,FALSE),'Metode og bakgrunnsdata'!$C$6:$G$6,0),$C$7,$D$7,$E$7,$F$7,$G$7)</f>
        <v>0.15</v>
      </c>
      <c r="K66" s="66">
        <f t="shared" si="3"/>
        <v>110.13603918460562</v>
      </c>
      <c r="O66" s="1"/>
      <c r="P66" s="1"/>
      <c r="Q66" s="1"/>
      <c r="R66" s="1"/>
      <c r="S66" s="1"/>
      <c r="T66" s="1"/>
      <c r="U66" s="1"/>
      <c r="V66" s="1"/>
      <c r="W66" s="1"/>
      <c r="X66" s="1"/>
      <c r="Y66" s="1"/>
      <c r="Z66" s="1"/>
    </row>
    <row r="67" spans="1:26" x14ac:dyDescent="0.3">
      <c r="A67" s="1"/>
      <c r="B67" s="3"/>
      <c r="C67" s="73" t="str">
        <f t="shared" si="6"/>
        <v>Varebil (diesel), EURO 6 (2014-DD), Egenvekt &gt;= 1760 kg</v>
      </c>
      <c r="D67" s="74" t="str">
        <f t="shared" si="7"/>
        <v>Varebil (diesel), EURO 6 (2014-DD)</v>
      </c>
      <c r="E67" s="64" t="s">
        <v>33</v>
      </c>
      <c r="F67" s="61" t="s">
        <v>58</v>
      </c>
      <c r="G67" s="61" t="s">
        <v>125</v>
      </c>
      <c r="H67" s="66">
        <v>212.83613288144372</v>
      </c>
      <c r="I67" s="96">
        <f t="shared" si="2"/>
        <v>0.15</v>
      </c>
      <c r="J67" s="96">
        <f>CHOOSE(MATCH(VLOOKUP(E67,Skjult!$C$8:$E$20,3,FALSE),'Metode og bakgrunnsdata'!$C$6:$G$6,0),$C$7,$D$7,$E$7,$F$7,$G$7)</f>
        <v>0.15</v>
      </c>
      <c r="K67" s="66">
        <f t="shared" si="3"/>
        <v>180.91071294922716</v>
      </c>
      <c r="O67" s="1"/>
      <c r="P67" s="1"/>
      <c r="Q67" s="1"/>
      <c r="R67" s="1"/>
      <c r="S67" s="1"/>
      <c r="T67" s="1"/>
      <c r="U67" s="1"/>
      <c r="V67" s="1"/>
      <c r="W67" s="1"/>
      <c r="X67" s="1"/>
      <c r="Y67" s="1"/>
      <c r="Z67" s="1"/>
    </row>
    <row r="68" spans="1:26" x14ac:dyDescent="0.3">
      <c r="A68" s="1"/>
      <c r="B68" s="3"/>
      <c r="C68" s="73" t="str">
        <f t="shared" si="6"/>
        <v>Varebil (diesel), EURO 6 (2014-DD), Egenvekt 1305-1760 kg</v>
      </c>
      <c r="D68" s="74" t="str">
        <f t="shared" si="7"/>
        <v>Varebil (diesel), EURO 6 (2014-DD)</v>
      </c>
      <c r="E68" s="64" t="s">
        <v>33</v>
      </c>
      <c r="F68" s="61" t="s">
        <v>58</v>
      </c>
      <c r="G68" s="61" t="s">
        <v>124</v>
      </c>
      <c r="H68" s="66">
        <v>167.54015333813047</v>
      </c>
      <c r="I68" s="96">
        <f t="shared" si="2"/>
        <v>0.15</v>
      </c>
      <c r="J68" s="96">
        <f>CHOOSE(MATCH(VLOOKUP(E68,Skjult!$C$8:$E$20,3,FALSE),'Metode og bakgrunnsdata'!$C$6:$G$6,0),$C$7,$D$7,$E$7,$F$7,$G$7)</f>
        <v>0.15</v>
      </c>
      <c r="K68" s="66">
        <f t="shared" si="3"/>
        <v>142.40913033741089</v>
      </c>
      <c r="O68" s="1"/>
      <c r="P68" s="1"/>
      <c r="Q68" s="1"/>
      <c r="R68" s="1"/>
      <c r="S68" s="1"/>
      <c r="T68" s="1"/>
      <c r="U68" s="1"/>
      <c r="V68" s="1"/>
      <c r="W68" s="1"/>
      <c r="X68" s="1"/>
      <c r="Y68" s="1"/>
      <c r="Z68" s="1"/>
    </row>
    <row r="69" spans="1:26" x14ac:dyDescent="0.3">
      <c r="A69" s="1"/>
      <c r="B69" s="3"/>
      <c r="C69" s="73" t="str">
        <f t="shared" si="6"/>
        <v>Varebil (diesel), ikke valgt/ikke tilgjengelig, Egenvekt &lt;1305 kg</v>
      </c>
      <c r="D69" s="74" t="str">
        <f t="shared" si="7"/>
        <v>Varebil (diesel), ikke valgt/ikke tilgjengelig</v>
      </c>
      <c r="E69" s="64" t="s">
        <v>33</v>
      </c>
      <c r="F69" s="61" t="s">
        <v>59</v>
      </c>
      <c r="G69" s="61" t="s">
        <v>123</v>
      </c>
      <c r="H69" s="66">
        <v>131.11976892141254</v>
      </c>
      <c r="I69" s="96">
        <f t="shared" si="2"/>
        <v>0.15</v>
      </c>
      <c r="J69" s="96">
        <f>CHOOSE(MATCH(VLOOKUP(E69,Skjult!$C$8:$E$20,3,FALSE),'Metode og bakgrunnsdata'!$C$6:$G$6,0),$C$7,$D$7,$E$7,$F$7,$G$7)</f>
        <v>0.15</v>
      </c>
      <c r="K69" s="66">
        <f t="shared" si="3"/>
        <v>111.45180358320066</v>
      </c>
      <c r="O69" s="1"/>
      <c r="P69" s="1"/>
      <c r="Q69" s="1"/>
      <c r="R69" s="1"/>
      <c r="S69" s="1"/>
      <c r="T69" s="1"/>
      <c r="U69" s="1"/>
      <c r="V69" s="1"/>
      <c r="W69" s="1"/>
      <c r="X69" s="1"/>
      <c r="Y69" s="1"/>
      <c r="Z69" s="1"/>
    </row>
    <row r="70" spans="1:26" x14ac:dyDescent="0.3">
      <c r="A70" s="1"/>
      <c r="B70" s="3"/>
      <c r="C70" s="73" t="str">
        <f t="shared" ref="C70:C73" si="8">E70&amp;", "&amp;F70&amp;", "&amp;G70</f>
        <v>Varebil (diesel), ikke valgt/ikke tilgjengelig, Egenvekt &gt;= 1760 kg</v>
      </c>
      <c r="D70" s="74" t="str">
        <f t="shared" ref="D70:D73" si="9">E70&amp;", "&amp;F70</f>
        <v>Varebil (diesel), ikke valgt/ikke tilgjengelig</v>
      </c>
      <c r="E70" s="64" t="s">
        <v>33</v>
      </c>
      <c r="F70" s="61" t="s">
        <v>59</v>
      </c>
      <c r="G70" s="61" t="s">
        <v>125</v>
      </c>
      <c r="H70" s="66">
        <v>217.36156198056216</v>
      </c>
      <c r="I70" s="96">
        <f t="shared" si="2"/>
        <v>0.15</v>
      </c>
      <c r="J70" s="96">
        <f>CHOOSE(MATCH(VLOOKUP(E70,Skjult!$C$8:$E$20,3,FALSE),'Metode og bakgrunnsdata'!$C$6:$G$6,0),$C$7,$D$7,$E$7,$F$7,$G$7)</f>
        <v>0.15</v>
      </c>
      <c r="K70" s="66">
        <f t="shared" si="3"/>
        <v>184.75732768347783</v>
      </c>
      <c r="O70" s="1"/>
      <c r="P70" s="1"/>
      <c r="Q70" s="1"/>
      <c r="R70" s="1"/>
      <c r="S70" s="1"/>
      <c r="T70" s="1"/>
      <c r="U70" s="1"/>
      <c r="V70" s="1"/>
      <c r="W70" s="1"/>
      <c r="X70" s="1"/>
      <c r="Y70" s="1"/>
      <c r="Z70" s="1"/>
    </row>
    <row r="71" spans="1:26" x14ac:dyDescent="0.3">
      <c r="A71" s="1"/>
      <c r="B71" s="3"/>
      <c r="C71" s="73" t="str">
        <f t="shared" si="8"/>
        <v>Varebil (diesel), ikke valgt/ikke tilgjengelig, Egenvekt 1305-1760 kg</v>
      </c>
      <c r="D71" s="74" t="str">
        <f t="shared" si="9"/>
        <v>Varebil (diesel), ikke valgt/ikke tilgjengelig</v>
      </c>
      <c r="E71" s="64" t="s">
        <v>33</v>
      </c>
      <c r="F71" s="61" t="s">
        <v>59</v>
      </c>
      <c r="G71" s="61" t="s">
        <v>124</v>
      </c>
      <c r="H71" s="66">
        <v>171.53552802520954</v>
      </c>
      <c r="I71" s="96">
        <f t="shared" si="2"/>
        <v>0.15</v>
      </c>
      <c r="J71" s="96">
        <f>CHOOSE(MATCH(VLOOKUP(E71,Skjult!$C$8:$E$20,3,FALSE),'Metode og bakgrunnsdata'!$C$6:$G$6,0),$C$7,$D$7,$E$7,$F$7,$G$7)</f>
        <v>0.15</v>
      </c>
      <c r="K71" s="66">
        <f t="shared" ref="K71:K73" si="10">(1-I71)*H71</f>
        <v>145.80519882142812</v>
      </c>
      <c r="O71" s="1"/>
      <c r="P71" s="1"/>
      <c r="Q71" s="1"/>
      <c r="R71" s="1"/>
      <c r="S71" s="1"/>
      <c r="T71" s="1"/>
      <c r="U71" s="1"/>
      <c r="V71" s="1"/>
      <c r="W71" s="1"/>
      <c r="X71" s="1"/>
      <c r="Y71" s="1"/>
      <c r="Z71" s="1"/>
    </row>
    <row r="72" spans="1:26" x14ac:dyDescent="0.3">
      <c r="A72" s="1"/>
      <c r="B72" s="3"/>
      <c r="C72" s="73" t="str">
        <f t="shared" si="8"/>
        <v>Varebil (diesel), ikke valgt/ikke tilgjengelig, ikke valgt/ikke tilgjengelig</v>
      </c>
      <c r="D72" s="74" t="str">
        <f t="shared" si="9"/>
        <v>Varebil (diesel), ikke valgt/ikke tilgjengelig</v>
      </c>
      <c r="E72" s="64" t="s">
        <v>33</v>
      </c>
      <c r="F72" s="61" t="s">
        <v>59</v>
      </c>
      <c r="G72" s="61" t="s">
        <v>59</v>
      </c>
      <c r="H72" s="66">
        <v>195.45081676406878</v>
      </c>
      <c r="I72" s="96">
        <f t="shared" si="2"/>
        <v>0.15</v>
      </c>
      <c r="J72" s="96">
        <f>CHOOSE(MATCH(VLOOKUP(E72,Skjult!$C$8:$E$20,3,FALSE),'Metode og bakgrunnsdata'!$C$6:$G$6,0),$C$7,$D$7,$E$7,$F$7,$G$7)</f>
        <v>0.15</v>
      </c>
      <c r="K72" s="66">
        <f t="shared" si="10"/>
        <v>166.13319424945846</v>
      </c>
      <c r="O72" s="1"/>
      <c r="P72" s="1"/>
      <c r="Q72" s="1"/>
      <c r="R72" s="1"/>
      <c r="S72" s="1"/>
      <c r="T72" s="1"/>
      <c r="U72" s="1"/>
      <c r="V72" s="1"/>
      <c r="W72" s="1"/>
      <c r="X72" s="1"/>
      <c r="Y72" s="1"/>
      <c r="Z72" s="1"/>
    </row>
    <row r="73" spans="1:26" x14ac:dyDescent="0.3">
      <c r="A73" s="1"/>
      <c r="B73" s="3"/>
      <c r="C73" s="73" t="str">
        <f t="shared" si="8"/>
        <v>Varebil (el/hydrogen), ikke valgt/ikke tilgjengelig, ikke valgt/ikke tilgjengelig</v>
      </c>
      <c r="D73" s="74" t="str">
        <f t="shared" si="9"/>
        <v>Varebil (el/hydrogen), ikke valgt/ikke tilgjengelig</v>
      </c>
      <c r="E73" s="64" t="s">
        <v>35</v>
      </c>
      <c r="F73" s="61" t="s">
        <v>59</v>
      </c>
      <c r="G73" s="61" t="s">
        <v>59</v>
      </c>
      <c r="H73" s="66">
        <v>0</v>
      </c>
      <c r="I73" s="96">
        <f t="shared" ref="I73:I74" si="11">J73</f>
        <v>0</v>
      </c>
      <c r="J73" s="96">
        <f>CHOOSE(MATCH(VLOOKUP(E73,Skjult!$C$8:$E$20,3,FALSE),'Metode og bakgrunnsdata'!$C$6:$G$6,0),$C$7,$D$7,$E$7,$F$7,$G$7)</f>
        <v>0</v>
      </c>
      <c r="K73" s="66">
        <f t="shared" si="10"/>
        <v>0</v>
      </c>
      <c r="O73" s="1"/>
      <c r="P73" s="1"/>
      <c r="Q73" s="1"/>
      <c r="R73" s="1"/>
      <c r="S73" s="1"/>
      <c r="T73" s="1"/>
      <c r="U73" s="1"/>
      <c r="V73" s="1"/>
      <c r="W73" s="1"/>
      <c r="X73" s="1"/>
      <c r="Y73" s="1"/>
      <c r="Z73" s="1"/>
    </row>
    <row r="74" spans="1:26" x14ac:dyDescent="0.3">
      <c r="A74" s="1"/>
      <c r="B74" s="3"/>
      <c r="C74" s="73" t="str">
        <f t="shared" ref="C74" si="12">E74&amp;", "&amp;F74&amp;", "&amp;G74</f>
        <v>Varebil (snitt bensin og diesel), ikke valgt/ikke tilgjengelig, ikke valgt/ikke tilgjengelig</v>
      </c>
      <c r="D74" s="74" t="str">
        <f t="shared" ref="D74" si="13">E74&amp;", "&amp;F74</f>
        <v>Varebil (snitt bensin og diesel), ikke valgt/ikke tilgjengelig</v>
      </c>
      <c r="E74" s="64" t="s">
        <v>34</v>
      </c>
      <c r="F74" s="61" t="s">
        <v>59</v>
      </c>
      <c r="G74" s="61" t="s">
        <v>59</v>
      </c>
      <c r="H74" s="66">
        <v>195.22388130850337</v>
      </c>
      <c r="I74" s="96">
        <f t="shared" si="11"/>
        <v>0.14399999999999999</v>
      </c>
      <c r="J74" s="96">
        <f>CHOOSE(MATCH(VLOOKUP(E74,Skjult!$C$8:$E$20,3,FALSE),'Metode og bakgrunnsdata'!$C$6:$G$6,0),$C$7,$D$7,$E$7,$F$7,$G$7)</f>
        <v>0.14399999999999999</v>
      </c>
      <c r="K74" s="66">
        <f t="shared" ref="K74" si="14">(1-I74)*H74</f>
        <v>167.11164240007886</v>
      </c>
      <c r="O74" s="1"/>
      <c r="P74" s="1"/>
      <c r="Q74" s="1"/>
      <c r="R74" s="1"/>
      <c r="S74" s="1"/>
      <c r="T74" s="1"/>
      <c r="U74" s="1"/>
      <c r="V74" s="1"/>
      <c r="W74" s="1"/>
      <c r="X74" s="1"/>
      <c r="Y74" s="1"/>
      <c r="Z74" s="1"/>
    </row>
    <row r="75" spans="1:26" x14ac:dyDescent="0.3">
      <c r="A75" s="1"/>
      <c r="B75" s="3"/>
      <c r="C75" s="73"/>
      <c r="D75" s="74"/>
      <c r="E75" s="64"/>
      <c r="F75" s="61"/>
      <c r="G75" s="61"/>
      <c r="H75" s="61"/>
      <c r="I75" s="71"/>
      <c r="J75" s="71"/>
      <c r="K75" s="66"/>
      <c r="O75" s="1"/>
      <c r="P75" s="1"/>
      <c r="Q75" s="1"/>
      <c r="R75" s="1"/>
      <c r="S75" s="1"/>
      <c r="T75" s="1"/>
      <c r="U75" s="1"/>
      <c r="V75" s="1"/>
      <c r="W75" s="1"/>
      <c r="X75" s="1"/>
      <c r="Y75" s="1"/>
      <c r="Z75" s="1"/>
    </row>
    <row r="76" spans="1:26" x14ac:dyDescent="0.3">
      <c r="A76" s="1"/>
      <c r="B76" s="3"/>
      <c r="C76" s="73"/>
      <c r="D76" s="74"/>
      <c r="E76" s="64"/>
      <c r="F76" s="61"/>
      <c r="G76" s="61"/>
      <c r="H76" s="61"/>
      <c r="I76" s="71"/>
      <c r="J76" s="71"/>
      <c r="K76" s="66"/>
      <c r="O76" s="1"/>
      <c r="P76" s="1"/>
      <c r="Q76" s="1"/>
      <c r="R76" s="1"/>
      <c r="S76" s="1"/>
      <c r="T76" s="1"/>
      <c r="U76" s="1"/>
      <c r="V76" s="1"/>
      <c r="W76" s="1"/>
      <c r="X76" s="1"/>
      <c r="Y76" s="1"/>
      <c r="Z76" s="1"/>
    </row>
    <row r="77" spans="1:26" x14ac:dyDescent="0.3">
      <c r="A77" s="1"/>
      <c r="B77" s="3"/>
      <c r="C77" s="52"/>
      <c r="D77" s="52"/>
      <c r="E77" s="52"/>
      <c r="F77" s="52"/>
      <c r="G77" s="52"/>
      <c r="H77" s="52"/>
      <c r="I77" s="52"/>
      <c r="J77" s="52"/>
      <c r="K77" s="52"/>
      <c r="O77" s="1"/>
      <c r="P77" s="1"/>
      <c r="Q77" s="1"/>
      <c r="R77" s="1"/>
      <c r="S77" s="1"/>
      <c r="T77" s="1"/>
      <c r="U77" s="1"/>
      <c r="V77" s="1"/>
      <c r="W77" s="1"/>
      <c r="X77" s="1"/>
      <c r="Y77" s="1"/>
      <c r="Z77" s="1"/>
    </row>
    <row r="78" spans="1:26" x14ac:dyDescent="0.3">
      <c r="A78" s="1"/>
      <c r="B78" s="3"/>
      <c r="C78" s="52"/>
      <c r="D78" s="52"/>
      <c r="E78" s="52"/>
      <c r="F78" s="52"/>
      <c r="G78" s="52"/>
      <c r="H78" s="52"/>
      <c r="I78" s="52"/>
      <c r="J78" s="52"/>
      <c r="K78" s="52"/>
      <c r="O78" s="1"/>
      <c r="P78" s="1"/>
      <c r="Q78" s="1"/>
      <c r="R78" s="1"/>
      <c r="S78" s="1"/>
      <c r="T78" s="1"/>
      <c r="U78" s="1"/>
      <c r="V78" s="1"/>
      <c r="W78" s="1"/>
      <c r="X78" s="1"/>
      <c r="Y78" s="1"/>
      <c r="Z78" s="1"/>
    </row>
    <row r="79" spans="1:26" x14ac:dyDescent="0.3">
      <c r="A79" s="1"/>
      <c r="B79" s="3"/>
      <c r="C79" s="52"/>
      <c r="D79" s="52"/>
      <c r="E79" s="52"/>
      <c r="F79" s="52"/>
      <c r="G79" s="52"/>
      <c r="H79" s="52"/>
      <c r="I79" s="52"/>
      <c r="J79" s="52"/>
      <c r="K79" s="52"/>
      <c r="O79" s="1"/>
      <c r="P79" s="1"/>
      <c r="Q79" s="1"/>
      <c r="R79" s="1"/>
      <c r="S79" s="1"/>
      <c r="T79" s="1"/>
      <c r="U79" s="1"/>
      <c r="V79" s="1"/>
      <c r="W79" s="1"/>
      <c r="X79" s="1"/>
      <c r="Y79" s="1"/>
      <c r="Z79" s="1"/>
    </row>
    <row r="80" spans="1:26" x14ac:dyDescent="0.3">
      <c r="A80" s="1"/>
      <c r="B80" s="1"/>
      <c r="C80" s="1"/>
      <c r="D80" s="1"/>
      <c r="E80" s="1"/>
      <c r="F80" s="1"/>
      <c r="G80" s="1"/>
      <c r="H80" s="1"/>
      <c r="I80" s="1"/>
      <c r="J80" s="1"/>
      <c r="K80" s="1"/>
      <c r="L80" s="11"/>
      <c r="M80" s="11"/>
      <c r="N80" s="11"/>
      <c r="O80" s="1"/>
      <c r="P80" s="1"/>
      <c r="Q80" s="1"/>
      <c r="R80" s="1"/>
      <c r="S80" s="1"/>
      <c r="T80" s="1"/>
      <c r="U80" s="1"/>
      <c r="V80" s="1"/>
      <c r="W80" s="1"/>
      <c r="X80" s="1"/>
      <c r="Y80" s="1"/>
      <c r="Z80" s="1"/>
    </row>
    <row r="81" spans="1:26" x14ac:dyDescent="0.3">
      <c r="A81" s="1"/>
      <c r="B81" s="3"/>
      <c r="E81" s="15" t="s">
        <v>81</v>
      </c>
      <c r="F81" s="5"/>
      <c r="L81" s="2"/>
      <c r="O81" s="1"/>
      <c r="P81" s="1"/>
      <c r="Q81" s="1"/>
      <c r="R81" s="1"/>
      <c r="S81" s="1"/>
      <c r="T81" s="1"/>
      <c r="U81" s="1"/>
      <c r="V81" s="1"/>
      <c r="W81" s="1"/>
      <c r="X81" s="1"/>
      <c r="Y81" s="1"/>
      <c r="Z81" s="1"/>
    </row>
    <row r="82" spans="1:26" ht="16.5" customHeight="1" x14ac:dyDescent="0.3">
      <c r="A82" s="1"/>
      <c r="B82" s="3"/>
      <c r="E82" s="81" t="s">
        <v>145</v>
      </c>
      <c r="F82" s="38"/>
      <c r="G82" s="38"/>
      <c r="H82" s="38"/>
      <c r="I82" s="38"/>
      <c r="J82" s="38"/>
      <c r="K82" s="38"/>
      <c r="L82" s="38"/>
      <c r="O82" s="1"/>
      <c r="P82" s="1"/>
      <c r="Q82" s="1"/>
      <c r="R82" s="1"/>
      <c r="S82" s="1"/>
      <c r="T82" s="1"/>
      <c r="U82" s="1"/>
      <c r="V82" s="1"/>
      <c r="W82" s="1"/>
      <c r="X82" s="1"/>
      <c r="Y82" s="1"/>
      <c r="Z82" s="1"/>
    </row>
    <row r="83" spans="1:26" ht="16.5" customHeight="1" x14ac:dyDescent="0.3">
      <c r="A83" s="1"/>
      <c r="B83" s="3"/>
      <c r="E83" s="81" t="s">
        <v>146</v>
      </c>
      <c r="F83" s="38"/>
      <c r="G83" s="83" t="s">
        <v>147</v>
      </c>
      <c r="H83" s="38"/>
      <c r="I83" s="38"/>
      <c r="J83" s="38"/>
      <c r="K83" s="38"/>
      <c r="L83" s="38"/>
      <c r="O83" s="1"/>
      <c r="P83" s="1"/>
      <c r="Q83" s="1"/>
      <c r="R83" s="1"/>
      <c r="S83" s="1"/>
      <c r="T83" s="1"/>
      <c r="U83" s="1"/>
      <c r="V83" s="1"/>
      <c r="W83" s="1"/>
      <c r="X83" s="1"/>
      <c r="Y83" s="1"/>
      <c r="Z83" s="1"/>
    </row>
    <row r="84" spans="1:26" ht="17.25" customHeight="1" x14ac:dyDescent="0.3">
      <c r="A84" s="1"/>
      <c r="B84" s="3"/>
      <c r="E84" s="82" t="s">
        <v>148</v>
      </c>
      <c r="F84" s="75"/>
      <c r="G84" s="75"/>
      <c r="H84" s="75"/>
      <c r="I84" s="75"/>
      <c r="J84" s="75"/>
      <c r="K84" s="75"/>
      <c r="L84" s="75"/>
      <c r="O84" s="1"/>
      <c r="P84" s="1"/>
      <c r="Q84" s="1"/>
      <c r="R84" s="1"/>
      <c r="S84" s="1"/>
      <c r="T84" s="1"/>
      <c r="U84" s="1"/>
      <c r="V84" s="1"/>
      <c r="W84" s="1"/>
      <c r="X84" s="1"/>
      <c r="Y84" s="1"/>
      <c r="Z84" s="1"/>
    </row>
    <row r="85" spans="1:26" x14ac:dyDescent="0.3">
      <c r="A85" s="1"/>
      <c r="B85" s="3"/>
      <c r="E85" s="142" t="s">
        <v>149</v>
      </c>
      <c r="F85" s="143"/>
      <c r="G85" s="143"/>
      <c r="H85" s="143"/>
      <c r="I85" s="143"/>
      <c r="J85" s="143"/>
      <c r="K85" s="143"/>
      <c r="L85" s="143"/>
      <c r="O85" s="1"/>
      <c r="P85" s="1"/>
      <c r="Q85" s="1"/>
      <c r="R85" s="1"/>
      <c r="S85" s="1"/>
      <c r="T85" s="1"/>
      <c r="U85" s="1"/>
      <c r="V85" s="1"/>
      <c r="W85" s="1"/>
      <c r="X85" s="1"/>
      <c r="Y85" s="1"/>
      <c r="Z85" s="1"/>
    </row>
    <row r="86" spans="1:26" x14ac:dyDescent="0.3">
      <c r="A86" s="1"/>
      <c r="B86" s="3"/>
      <c r="E86" s="84"/>
      <c r="F86" s="82"/>
      <c r="G86" s="82"/>
      <c r="H86" s="82"/>
      <c r="I86" s="82"/>
      <c r="J86" s="82"/>
      <c r="K86" s="82"/>
      <c r="L86" s="82"/>
      <c r="O86" s="1"/>
      <c r="P86" s="1"/>
      <c r="Q86" s="1"/>
      <c r="R86" s="1"/>
      <c r="S86" s="1"/>
      <c r="T86" s="1"/>
      <c r="U86" s="1"/>
      <c r="V86" s="1"/>
      <c r="W86" s="1"/>
      <c r="X86" s="1"/>
      <c r="Y86" s="1"/>
      <c r="Z86" s="1"/>
    </row>
    <row r="87" spans="1:26"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x14ac:dyDescent="0.3">
      <c r="A92" s="1"/>
      <c r="B92" s="1"/>
      <c r="C92" s="1"/>
      <c r="D92" s="1"/>
      <c r="E92" s="1"/>
      <c r="F92" s="1"/>
      <c r="G92" s="1"/>
      <c r="H92" s="1"/>
      <c r="I92" s="1"/>
      <c r="J92" s="1"/>
      <c r="K92" s="1"/>
      <c r="L92" s="1"/>
      <c r="M92" s="1"/>
      <c r="N92" s="1"/>
      <c r="O92" s="1"/>
      <c r="P92" s="1"/>
      <c r="Q92" s="1"/>
      <c r="R92" s="1"/>
      <c r="S92" s="1"/>
      <c r="T92" s="1"/>
      <c r="U92" s="1"/>
      <c r="V92" s="1"/>
    </row>
    <row r="93" spans="1:26" x14ac:dyDescent="0.3">
      <c r="A93" s="1"/>
      <c r="B93" s="1"/>
      <c r="C93" s="1"/>
      <c r="D93" s="1"/>
      <c r="E93" s="1"/>
      <c r="F93" s="1"/>
      <c r="G93" s="1"/>
      <c r="H93" s="1"/>
      <c r="I93" s="1"/>
      <c r="J93" s="1"/>
      <c r="K93" s="1"/>
      <c r="L93" s="1"/>
      <c r="M93" s="1"/>
      <c r="N93" s="1"/>
      <c r="O93" s="1"/>
      <c r="P93" s="1"/>
      <c r="Q93" s="1"/>
      <c r="R93" s="1"/>
      <c r="S93" s="1"/>
      <c r="T93" s="1"/>
      <c r="U93" s="1"/>
      <c r="V93" s="1"/>
    </row>
    <row r="94" spans="1:26" x14ac:dyDescent="0.3">
      <c r="A94" s="1"/>
      <c r="B94" s="1"/>
      <c r="C94" s="1"/>
      <c r="D94" s="1"/>
      <c r="E94" s="1"/>
      <c r="F94" s="1"/>
      <c r="G94" s="1"/>
      <c r="H94" s="1"/>
      <c r="I94" s="1"/>
      <c r="J94" s="1"/>
      <c r="K94" s="1"/>
      <c r="L94" s="1"/>
      <c r="M94" s="1"/>
      <c r="N94" s="1"/>
      <c r="O94" s="1"/>
      <c r="P94" s="1"/>
      <c r="Q94" s="1"/>
      <c r="R94" s="1"/>
      <c r="S94" s="1"/>
      <c r="T94" s="1"/>
      <c r="U94" s="1"/>
      <c r="V94" s="1"/>
    </row>
    <row r="95" spans="1:26" x14ac:dyDescent="0.3">
      <c r="A95" s="1"/>
      <c r="B95" s="1"/>
      <c r="C95" s="1"/>
      <c r="D95" s="1"/>
      <c r="E95" s="1"/>
      <c r="F95" s="1"/>
      <c r="G95" s="1"/>
      <c r="H95" s="1"/>
      <c r="I95" s="1"/>
      <c r="J95" s="1"/>
      <c r="K95" s="1"/>
      <c r="L95" s="1"/>
      <c r="M95" s="1"/>
      <c r="N95" s="1"/>
      <c r="O95" s="1"/>
      <c r="P95" s="1"/>
      <c r="Q95" s="1"/>
      <c r="R95" s="1"/>
      <c r="S95" s="1"/>
      <c r="T95" s="1"/>
      <c r="U95" s="1"/>
      <c r="V95" s="1"/>
    </row>
    <row r="96" spans="1:26" x14ac:dyDescent="0.3">
      <c r="A96" s="1"/>
      <c r="B96" s="1"/>
      <c r="C96" s="1"/>
      <c r="D96" s="1"/>
      <c r="E96" s="1"/>
      <c r="F96" s="1"/>
      <c r="G96" s="1"/>
      <c r="H96" s="1"/>
      <c r="I96" s="1"/>
      <c r="J96" s="1"/>
      <c r="K96" s="1"/>
      <c r="L96" s="1"/>
      <c r="M96" s="1"/>
      <c r="N96" s="1"/>
      <c r="O96" s="1"/>
      <c r="P96" s="1"/>
      <c r="Q96" s="1"/>
      <c r="R96" s="1"/>
      <c r="S96" s="1"/>
      <c r="T96" s="1"/>
      <c r="U96" s="1"/>
      <c r="V96" s="1"/>
    </row>
    <row r="97" spans="1:22" x14ac:dyDescent="0.3">
      <c r="A97" s="1"/>
      <c r="B97" s="1"/>
      <c r="C97" s="1"/>
      <c r="D97" s="1"/>
      <c r="E97" s="1"/>
      <c r="F97" s="1"/>
      <c r="G97" s="1"/>
      <c r="H97" s="1"/>
      <c r="I97" s="1"/>
      <c r="J97" s="1"/>
      <c r="K97" s="1"/>
      <c r="L97" s="1"/>
      <c r="M97" s="1"/>
      <c r="N97" s="1"/>
      <c r="O97" s="1"/>
      <c r="P97" s="1"/>
      <c r="Q97" s="1"/>
      <c r="R97" s="1"/>
      <c r="S97" s="1"/>
      <c r="T97" s="1"/>
      <c r="U97" s="1"/>
      <c r="V97" s="1"/>
    </row>
    <row r="98" spans="1:22" x14ac:dyDescent="0.3">
      <c r="A98" s="1"/>
      <c r="B98" s="1"/>
      <c r="C98" s="1"/>
      <c r="D98" s="1"/>
      <c r="E98" s="1"/>
      <c r="F98" s="1"/>
      <c r="G98" s="1"/>
      <c r="H98" s="1"/>
      <c r="I98" s="1"/>
      <c r="J98" s="1"/>
      <c r="K98" s="1"/>
      <c r="L98" s="1"/>
      <c r="M98" s="1"/>
      <c r="N98" s="1"/>
      <c r="O98" s="1"/>
      <c r="P98" s="1"/>
      <c r="Q98" s="1"/>
      <c r="R98" s="1"/>
      <c r="S98" s="1"/>
      <c r="T98" s="1"/>
      <c r="U98" s="1"/>
      <c r="V98" s="1"/>
    </row>
    <row r="99" spans="1:22" x14ac:dyDescent="0.3">
      <c r="A99" s="1"/>
      <c r="B99" s="1"/>
      <c r="C99" s="1"/>
      <c r="D99" s="1"/>
      <c r="E99" s="1"/>
      <c r="F99" s="1"/>
      <c r="G99" s="1"/>
      <c r="H99" s="1"/>
      <c r="I99" s="1"/>
      <c r="J99" s="1"/>
      <c r="K99" s="1"/>
      <c r="L99" s="1"/>
      <c r="M99" s="1"/>
      <c r="N99" s="1"/>
      <c r="O99" s="1"/>
      <c r="P99" s="1"/>
      <c r="Q99" s="1"/>
      <c r="R99" s="1"/>
      <c r="S99" s="1"/>
      <c r="T99" s="1"/>
      <c r="U99" s="1"/>
      <c r="V99" s="1"/>
    </row>
    <row r="100" spans="1:22" x14ac:dyDescent="0.3">
      <c r="A100" s="1"/>
      <c r="B100" s="1"/>
      <c r="C100" s="1"/>
      <c r="D100" s="1"/>
      <c r="E100" s="1"/>
      <c r="F100" s="1"/>
      <c r="G100" s="1"/>
      <c r="H100" s="1"/>
      <c r="I100" s="1"/>
      <c r="J100" s="1"/>
      <c r="K100" s="1"/>
      <c r="L100" s="1"/>
      <c r="M100" s="1"/>
      <c r="N100" s="1"/>
      <c r="O100" s="1"/>
      <c r="P100" s="1"/>
      <c r="Q100" s="1"/>
      <c r="R100" s="1"/>
      <c r="S100" s="1"/>
      <c r="T100" s="1"/>
      <c r="U100" s="1"/>
      <c r="V100" s="1"/>
    </row>
    <row r="101" spans="1:22" x14ac:dyDescent="0.3">
      <c r="A101" s="1"/>
      <c r="B101" s="1"/>
      <c r="C101" s="1"/>
      <c r="D101" s="1"/>
      <c r="E101" s="1"/>
      <c r="F101" s="1"/>
      <c r="G101" s="1"/>
      <c r="H101" s="1"/>
      <c r="I101" s="1"/>
      <c r="J101" s="1"/>
      <c r="K101" s="1"/>
      <c r="L101" s="1"/>
      <c r="M101" s="1"/>
      <c r="N101" s="1"/>
      <c r="O101" s="1"/>
      <c r="P101" s="1"/>
      <c r="Q101" s="1"/>
      <c r="R101" s="1"/>
      <c r="S101" s="1"/>
      <c r="T101" s="1"/>
      <c r="U101" s="1"/>
      <c r="V101" s="1"/>
    </row>
    <row r="102" spans="1:22" x14ac:dyDescent="0.3">
      <c r="A102" s="1"/>
      <c r="B102" s="1"/>
      <c r="C102" s="1"/>
      <c r="D102" s="1"/>
      <c r="E102" s="1"/>
      <c r="F102" s="1"/>
      <c r="G102" s="1"/>
      <c r="H102" s="1"/>
      <c r="I102" s="1"/>
      <c r="J102" s="1"/>
      <c r="K102" s="1"/>
      <c r="L102" s="1"/>
      <c r="M102" s="1"/>
      <c r="N102" s="1"/>
      <c r="O102" s="1"/>
      <c r="P102" s="1"/>
      <c r="Q102" s="1"/>
      <c r="R102" s="1"/>
      <c r="S102" s="1"/>
      <c r="T102" s="1"/>
      <c r="U102" s="1"/>
      <c r="V102" s="1"/>
    </row>
    <row r="103" spans="1:22" x14ac:dyDescent="0.3">
      <c r="A103" s="1"/>
      <c r="B103" s="1"/>
      <c r="C103" s="1"/>
      <c r="D103" s="1"/>
      <c r="E103" s="1"/>
      <c r="F103" s="1"/>
      <c r="G103" s="1"/>
      <c r="H103" s="1"/>
      <c r="I103" s="1"/>
      <c r="J103" s="1"/>
      <c r="K103" s="1"/>
      <c r="L103" s="1"/>
      <c r="M103" s="1"/>
      <c r="N103" s="1"/>
      <c r="O103" s="1"/>
      <c r="P103" s="1"/>
      <c r="Q103" s="1"/>
      <c r="R103" s="1"/>
      <c r="S103" s="1"/>
      <c r="T103" s="1"/>
      <c r="U103" s="1"/>
      <c r="V103" s="1"/>
    </row>
    <row r="104" spans="1:22" x14ac:dyDescent="0.3">
      <c r="A104" s="1"/>
      <c r="B104" s="1"/>
      <c r="C104" s="1"/>
      <c r="D104" s="1"/>
      <c r="E104" s="1"/>
      <c r="F104" s="1"/>
      <c r="G104" s="1"/>
      <c r="H104" s="1"/>
      <c r="I104" s="1"/>
      <c r="J104" s="1"/>
      <c r="K104" s="1"/>
      <c r="L104" s="1"/>
      <c r="M104" s="1"/>
      <c r="N104" s="1"/>
      <c r="O104" s="1"/>
      <c r="P104" s="1"/>
      <c r="Q104" s="1"/>
      <c r="R104" s="1"/>
      <c r="S104" s="1"/>
      <c r="T104" s="1"/>
      <c r="U104" s="1"/>
      <c r="V104" s="1"/>
    </row>
    <row r="105" spans="1:22" x14ac:dyDescent="0.3">
      <c r="A105" s="1"/>
      <c r="B105" s="1"/>
      <c r="C105" s="1"/>
      <c r="D105" s="1"/>
      <c r="E105" s="1"/>
      <c r="F105" s="1"/>
      <c r="G105" s="1"/>
      <c r="H105" s="1"/>
      <c r="I105" s="1"/>
      <c r="J105" s="1"/>
      <c r="K105" s="1"/>
      <c r="L105" s="1"/>
      <c r="M105" s="1"/>
      <c r="N105" s="1"/>
      <c r="O105" s="1"/>
      <c r="P105" s="1"/>
      <c r="Q105" s="1"/>
      <c r="R105" s="1"/>
      <c r="S105" s="1"/>
      <c r="T105" s="1"/>
      <c r="U105" s="1"/>
      <c r="V105" s="1"/>
    </row>
    <row r="106" spans="1:22" x14ac:dyDescent="0.3">
      <c r="A106" s="1"/>
      <c r="B106" s="1"/>
      <c r="C106" s="1"/>
      <c r="D106" s="1"/>
      <c r="E106" s="1"/>
      <c r="F106" s="1"/>
      <c r="G106" s="1"/>
      <c r="H106" s="1"/>
      <c r="I106" s="1"/>
      <c r="J106" s="1"/>
      <c r="K106" s="1"/>
      <c r="L106" s="1"/>
      <c r="M106" s="1"/>
      <c r="N106" s="1"/>
      <c r="O106" s="1"/>
      <c r="P106" s="1"/>
      <c r="Q106" s="1"/>
      <c r="R106" s="1"/>
      <c r="S106" s="1"/>
      <c r="T106" s="1"/>
      <c r="U106" s="1"/>
      <c r="V106" s="1"/>
    </row>
    <row r="107" spans="1:22" x14ac:dyDescent="0.3">
      <c r="A107" s="1"/>
      <c r="B107" s="1"/>
      <c r="C107" s="1"/>
      <c r="D107" s="1"/>
      <c r="E107" s="1"/>
      <c r="F107" s="1"/>
      <c r="G107" s="1"/>
      <c r="H107" s="1"/>
      <c r="I107" s="1"/>
      <c r="J107" s="1"/>
      <c r="K107" s="1"/>
      <c r="L107" s="1"/>
      <c r="M107" s="1"/>
      <c r="N107" s="1"/>
      <c r="O107" s="1"/>
      <c r="P107" s="1"/>
      <c r="Q107" s="1"/>
      <c r="R107" s="1"/>
      <c r="S107" s="1"/>
      <c r="T107" s="1"/>
      <c r="U107" s="1"/>
      <c r="V107" s="1"/>
    </row>
    <row r="108" spans="1:22" x14ac:dyDescent="0.3">
      <c r="A108" s="1"/>
      <c r="B108" s="1"/>
      <c r="C108" s="1"/>
      <c r="D108" s="1"/>
      <c r="E108" s="1"/>
      <c r="F108" s="1"/>
      <c r="G108" s="1"/>
      <c r="H108" s="1"/>
      <c r="I108" s="1"/>
      <c r="J108" s="1"/>
      <c r="K108" s="1"/>
      <c r="L108" s="1"/>
      <c r="M108" s="1"/>
      <c r="N108" s="1"/>
      <c r="O108" s="1"/>
      <c r="P108" s="1"/>
      <c r="Q108" s="1"/>
      <c r="R108" s="1"/>
      <c r="S108" s="1"/>
      <c r="T108" s="1"/>
      <c r="U108" s="1"/>
      <c r="V108" s="1"/>
    </row>
    <row r="109" spans="1:22" x14ac:dyDescent="0.3">
      <c r="A109" s="1"/>
      <c r="B109" s="1"/>
      <c r="C109" s="1"/>
      <c r="D109" s="1"/>
      <c r="E109" s="1"/>
      <c r="F109" s="1"/>
      <c r="G109" s="1"/>
      <c r="H109" s="1"/>
      <c r="I109" s="1"/>
      <c r="J109" s="1"/>
      <c r="K109" s="1"/>
      <c r="L109" s="1"/>
      <c r="M109" s="1"/>
      <c r="N109" s="1"/>
      <c r="O109" s="1"/>
      <c r="P109" s="1"/>
      <c r="Q109" s="1"/>
      <c r="R109" s="1"/>
      <c r="S109" s="1"/>
      <c r="T109" s="1"/>
      <c r="U109" s="1"/>
      <c r="V109" s="1"/>
    </row>
    <row r="110" spans="1:22" x14ac:dyDescent="0.3">
      <c r="A110" s="1"/>
      <c r="B110" s="1"/>
      <c r="C110" s="1"/>
      <c r="D110" s="1"/>
      <c r="E110" s="1"/>
      <c r="F110" s="1"/>
      <c r="G110" s="1"/>
      <c r="H110" s="1"/>
      <c r="I110" s="1"/>
      <c r="J110" s="1"/>
      <c r="K110" s="1"/>
      <c r="L110" s="1"/>
      <c r="M110" s="1"/>
      <c r="N110" s="1"/>
      <c r="O110" s="1"/>
      <c r="P110" s="1"/>
      <c r="Q110" s="1"/>
      <c r="R110" s="1"/>
      <c r="S110" s="1"/>
      <c r="T110" s="1"/>
      <c r="U110" s="1"/>
      <c r="V110" s="1"/>
    </row>
    <row r="111" spans="1:22" x14ac:dyDescent="0.3">
      <c r="A111" s="1"/>
      <c r="B111" s="1"/>
      <c r="C111" s="1"/>
      <c r="D111" s="1"/>
      <c r="E111" s="1"/>
      <c r="F111" s="1"/>
      <c r="G111" s="1"/>
      <c r="H111" s="1"/>
      <c r="I111" s="1"/>
      <c r="J111" s="1"/>
      <c r="K111" s="1"/>
      <c r="L111" s="1"/>
      <c r="M111" s="1"/>
      <c r="N111" s="1"/>
      <c r="O111" s="1"/>
      <c r="P111" s="1"/>
      <c r="Q111" s="1"/>
      <c r="R111" s="1"/>
      <c r="S111" s="1"/>
      <c r="T111" s="1"/>
      <c r="U111" s="1"/>
      <c r="V111" s="1"/>
    </row>
    <row r="112" spans="1:22" x14ac:dyDescent="0.3">
      <c r="A112" s="1"/>
      <c r="B112" s="1"/>
      <c r="C112" s="1"/>
      <c r="D112" s="1"/>
      <c r="E112" s="1"/>
      <c r="F112" s="1"/>
      <c r="G112" s="1"/>
      <c r="H112" s="1"/>
      <c r="I112" s="1"/>
      <c r="J112" s="1"/>
      <c r="K112" s="1"/>
      <c r="L112" s="1"/>
      <c r="M112" s="1"/>
      <c r="N112" s="1"/>
      <c r="O112" s="1"/>
      <c r="P112" s="1"/>
      <c r="Q112" s="1"/>
      <c r="R112" s="1"/>
      <c r="S112" s="1"/>
      <c r="T112" s="1"/>
      <c r="U112" s="1"/>
      <c r="V112" s="1"/>
    </row>
    <row r="113" spans="1:22" x14ac:dyDescent="0.3">
      <c r="A113" s="1"/>
      <c r="B113" s="1"/>
      <c r="C113" s="1"/>
      <c r="D113" s="1"/>
      <c r="E113" s="1"/>
      <c r="F113" s="1"/>
      <c r="G113" s="1"/>
      <c r="H113" s="1"/>
      <c r="I113" s="1"/>
      <c r="J113" s="1"/>
      <c r="K113" s="1"/>
      <c r="L113" s="1"/>
      <c r="M113" s="1"/>
      <c r="N113" s="1"/>
      <c r="O113" s="1"/>
      <c r="P113" s="1"/>
      <c r="Q113" s="1"/>
      <c r="R113" s="1"/>
      <c r="S113" s="1"/>
      <c r="T113" s="1"/>
      <c r="U113" s="1"/>
      <c r="V113" s="1"/>
    </row>
    <row r="114" spans="1:22" x14ac:dyDescent="0.3">
      <c r="A114" s="1"/>
      <c r="B114" s="1"/>
      <c r="C114" s="1"/>
      <c r="D114" s="1"/>
      <c r="E114" s="1"/>
      <c r="F114" s="1"/>
      <c r="G114" s="1"/>
      <c r="H114" s="1"/>
      <c r="I114" s="1"/>
      <c r="J114" s="1"/>
      <c r="K114" s="1"/>
      <c r="L114" s="1"/>
      <c r="M114" s="1"/>
      <c r="N114" s="1"/>
      <c r="O114" s="1"/>
      <c r="P114" s="1"/>
      <c r="Q114" s="1"/>
      <c r="R114" s="1"/>
      <c r="S114" s="1"/>
      <c r="T114" s="1"/>
      <c r="U114" s="1"/>
      <c r="V114" s="1"/>
    </row>
  </sheetData>
  <sheetProtection algorithmName="SHA-512" hashValue="5eRXDtCeMRXRxUPS2P38tka6YvUQNRjVlLtd7MfmupkLLXrwNZFP16+sqASUO6S/rm0tdyANTN6ejVnLafTGHQ==" saltValue="f7C2a4rQ4RpDa5QbQ0/vPw==" spinCount="100000" sheet="1" objects="1" scenarios="1" selectLockedCells="1"/>
  <sortState xmlns:xlrd2="http://schemas.microsoft.com/office/spreadsheetml/2017/richdata2" ref="E54:H72">
    <sortCondition ref="F54:F72"/>
  </sortState>
  <mergeCells count="3">
    <mergeCell ref="E3:M3"/>
    <mergeCell ref="E85:L85"/>
    <mergeCell ref="K7:M7"/>
  </mergeCells>
  <hyperlinks>
    <hyperlink ref="G83" r:id="rId1" xr:uid="{6F77522D-7A6E-435D-87AB-DA90EA0DDA71}"/>
    <hyperlink ref="E85" r:id="rId2" xr:uid="{5BEC73DE-7F44-4664-8939-6176002E1D0B}"/>
  </hyperlinks>
  <pageMargins left="0.23622047244094491" right="0.23622047244094491" top="0.15748031496062992" bottom="0.15748031496062992" header="0.31496062992125984" footer="0.31496062992125984"/>
  <pageSetup paperSize="9" scale="49" fitToWidth="0"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90AC7-7F49-4813-B64E-5345EC4C4759}">
  <sheetPr codeName="Ark3"/>
  <dimension ref="A1:DF285"/>
  <sheetViews>
    <sheetView workbookViewId="0">
      <selection activeCell="F36" sqref="F36"/>
    </sheetView>
  </sheetViews>
  <sheetFormatPr baseColWidth="10" defaultRowHeight="14.4" x14ac:dyDescent="0.3"/>
  <cols>
    <col min="2" max="2" width="1" customWidth="1"/>
    <col min="3" max="3" width="3" customWidth="1"/>
    <col min="6" max="6" width="77.21875" customWidth="1"/>
  </cols>
  <sheetData>
    <row r="1" spans="1:110" x14ac:dyDescent="0.3">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row>
    <row r="2" spans="1:110"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row>
    <row r="3" spans="1:110" x14ac:dyDescent="0.3">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row>
    <row r="4" spans="1:110" x14ac:dyDescent="0.3">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row>
    <row r="5" spans="1:110" x14ac:dyDescent="0.3">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row>
    <row r="6" spans="1:110" x14ac:dyDescent="0.3">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row>
    <row r="7" spans="1:110" x14ac:dyDescent="0.3">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row>
    <row r="8" spans="1:110" x14ac:dyDescent="0.3">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row>
    <row r="9" spans="1:110" x14ac:dyDescent="0.3">
      <c r="A9" s="1"/>
      <c r="B9" s="3"/>
      <c r="C9" s="2"/>
      <c r="D9" s="5" t="s">
        <v>0</v>
      </c>
      <c r="E9" s="5" t="s">
        <v>138</v>
      </c>
      <c r="F9" s="2"/>
      <c r="G9" s="2"/>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row>
    <row r="10" spans="1:110" x14ac:dyDescent="0.3">
      <c r="A10" s="1"/>
      <c r="B10" s="3"/>
      <c r="C10" s="2"/>
      <c r="D10" s="5"/>
      <c r="E10" s="5"/>
      <c r="F10" s="2"/>
      <c r="G10" s="2"/>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row>
    <row r="11" spans="1:110" x14ac:dyDescent="0.3">
      <c r="A11" s="1"/>
      <c r="B11" s="3"/>
      <c r="C11" s="2"/>
      <c r="D11" s="76" t="s">
        <v>139</v>
      </c>
      <c r="E11" s="76" t="s">
        <v>140</v>
      </c>
      <c r="F11" s="76" t="s">
        <v>141</v>
      </c>
      <c r="G11" s="2"/>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row>
    <row r="12" spans="1:110" x14ac:dyDescent="0.3">
      <c r="A12" s="1"/>
      <c r="B12" s="3"/>
      <c r="C12" s="2"/>
      <c r="D12" s="54" t="s">
        <v>142</v>
      </c>
      <c r="E12" s="77">
        <v>43116</v>
      </c>
      <c r="F12" s="54" t="s">
        <v>143</v>
      </c>
      <c r="G12" s="2"/>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row>
    <row r="13" spans="1:110" x14ac:dyDescent="0.3">
      <c r="A13" s="1"/>
      <c r="B13" s="3"/>
      <c r="C13" s="2"/>
      <c r="D13" s="54"/>
      <c r="E13" s="77">
        <v>43535</v>
      </c>
      <c r="F13" s="54" t="s">
        <v>144</v>
      </c>
      <c r="G13" s="2"/>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row>
    <row r="14" spans="1:110" ht="28.8" x14ac:dyDescent="0.3">
      <c r="A14" s="1"/>
      <c r="B14" s="3"/>
      <c r="C14" s="2"/>
      <c r="D14" s="54"/>
      <c r="E14" s="77">
        <v>43986</v>
      </c>
      <c r="F14" s="97" t="s">
        <v>166</v>
      </c>
      <c r="G14" s="2"/>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row>
    <row r="15" spans="1:110" x14ac:dyDescent="0.3">
      <c r="A15" s="1"/>
      <c r="B15" s="3"/>
      <c r="C15" s="2"/>
      <c r="D15" s="54"/>
      <c r="E15" s="77">
        <v>44466</v>
      </c>
      <c r="F15" s="54" t="s">
        <v>172</v>
      </c>
      <c r="G15" s="2"/>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row>
    <row r="16" spans="1:110" x14ac:dyDescent="0.3">
      <c r="A16" s="1"/>
      <c r="B16" s="3"/>
      <c r="C16" s="2"/>
      <c r="D16" s="54"/>
      <c r="E16" s="54"/>
      <c r="F16" s="54"/>
      <c r="G16" s="2"/>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row>
    <row r="17" spans="1:110" x14ac:dyDescent="0.3">
      <c r="A17" s="1"/>
      <c r="B17" s="3"/>
      <c r="C17" s="2"/>
      <c r="D17" s="54"/>
      <c r="E17" s="54"/>
      <c r="F17" s="54"/>
      <c r="G17" s="2"/>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row>
    <row r="18" spans="1:110" x14ac:dyDescent="0.3">
      <c r="A18" s="1"/>
      <c r="B18" s="3"/>
      <c r="C18" s="2"/>
      <c r="D18" s="54"/>
      <c r="E18" s="54"/>
      <c r="F18" s="54"/>
      <c r="G18" s="2"/>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row>
    <row r="19" spans="1:110" x14ac:dyDescent="0.3">
      <c r="A19" s="1"/>
      <c r="B19" s="3"/>
      <c r="C19" s="2"/>
      <c r="D19" s="54"/>
      <c r="E19" s="54"/>
      <c r="F19" s="54"/>
      <c r="G19" s="2"/>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row>
    <row r="20" spans="1:110" x14ac:dyDescent="0.3">
      <c r="A20" s="1"/>
      <c r="B20" s="3"/>
      <c r="C20" s="2"/>
      <c r="D20" s="54"/>
      <c r="E20" s="54"/>
      <c r="F20" s="54"/>
      <c r="G20" s="2"/>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row>
    <row r="21" spans="1:110" x14ac:dyDescent="0.3">
      <c r="A21" s="1"/>
      <c r="B21" s="3"/>
      <c r="C21" s="2"/>
      <c r="D21" s="54"/>
      <c r="E21" s="54"/>
      <c r="F21" s="54"/>
      <c r="G21" s="2"/>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row>
    <row r="22" spans="1:110" x14ac:dyDescent="0.3">
      <c r="A22" s="1"/>
      <c r="B22" s="3"/>
      <c r="C22" s="2"/>
      <c r="D22" s="54"/>
      <c r="E22" s="54"/>
      <c r="F22" s="54"/>
      <c r="G22" s="2"/>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row>
    <row r="23" spans="1:110" x14ac:dyDescent="0.3">
      <c r="A23" s="1"/>
      <c r="B23" s="3"/>
      <c r="C23" s="2"/>
      <c r="D23" s="54"/>
      <c r="E23" s="54"/>
      <c r="F23" s="54"/>
      <c r="G23" s="2"/>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row>
    <row r="24" spans="1:110" x14ac:dyDescent="0.3">
      <c r="A24" s="1"/>
      <c r="B24" s="3"/>
      <c r="C24" s="2"/>
      <c r="D24" s="54"/>
      <c r="E24" s="54"/>
      <c r="F24" s="54"/>
      <c r="G24" s="2"/>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row>
    <row r="25" spans="1:110" x14ac:dyDescent="0.3">
      <c r="A25" s="1"/>
      <c r="B25" s="3"/>
      <c r="C25" s="2"/>
      <c r="D25" s="54"/>
      <c r="E25" s="54"/>
      <c r="F25" s="54"/>
      <c r="G25" s="2"/>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row>
    <row r="26" spans="1:110" x14ac:dyDescent="0.3">
      <c r="A26" s="1"/>
      <c r="B26" s="3"/>
      <c r="C26" s="2"/>
      <c r="D26" s="54"/>
      <c r="E26" s="54"/>
      <c r="F26" s="54"/>
      <c r="G26" s="2"/>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row>
    <row r="27" spans="1:110" x14ac:dyDescent="0.3">
      <c r="A27" s="1"/>
      <c r="B27" s="3"/>
      <c r="C27" s="2"/>
      <c r="D27" s="54"/>
      <c r="E27" s="54"/>
      <c r="F27" s="54"/>
      <c r="G27" s="2"/>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row>
    <row r="28" spans="1:110" x14ac:dyDescent="0.3">
      <c r="A28" s="1"/>
      <c r="B28" s="3"/>
      <c r="C28" s="2"/>
      <c r="D28" s="54"/>
      <c r="E28" s="54"/>
      <c r="F28" s="54"/>
      <c r="G28" s="2"/>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row>
    <row r="29" spans="1:110" x14ac:dyDescent="0.3">
      <c r="A29" s="1"/>
      <c r="B29" s="3"/>
      <c r="C29" s="2"/>
      <c r="D29" s="54"/>
      <c r="E29" s="54"/>
      <c r="F29" s="54"/>
      <c r="G29" s="2"/>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row>
    <row r="30" spans="1:110" x14ac:dyDescent="0.3">
      <c r="A30" s="1"/>
      <c r="B30" s="3"/>
      <c r="C30" s="2"/>
      <c r="D30" s="2"/>
      <c r="E30" s="2"/>
      <c r="F30" s="2"/>
      <c r="G30" s="2"/>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row>
    <row r="31" spans="1:110" x14ac:dyDescent="0.3">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row>
    <row r="32" spans="1:110" x14ac:dyDescent="0.3">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row>
    <row r="33" spans="1:110" x14ac:dyDescent="0.3">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row>
    <row r="34" spans="1:110" x14ac:dyDescent="0.3">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row>
    <row r="35" spans="1:110" x14ac:dyDescent="0.3">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row>
    <row r="36" spans="1:110" x14ac:dyDescent="0.3">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row>
    <row r="37" spans="1:110" x14ac:dyDescent="0.3">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row>
    <row r="38" spans="1:110" x14ac:dyDescent="0.3">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row>
    <row r="39" spans="1:110" x14ac:dyDescent="0.3">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row>
    <row r="40" spans="1:110" x14ac:dyDescent="0.3">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row>
    <row r="41" spans="1:110" x14ac:dyDescent="0.3">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row>
    <row r="42" spans="1:110" x14ac:dyDescent="0.3">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row>
    <row r="43" spans="1:110" x14ac:dyDescent="0.3">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row>
    <row r="44" spans="1:110" x14ac:dyDescent="0.3">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row>
    <row r="45" spans="1:110" x14ac:dyDescent="0.3">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row>
    <row r="46" spans="1:110" x14ac:dyDescent="0.3">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row>
    <row r="47" spans="1:110" x14ac:dyDescent="0.3">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row>
    <row r="48" spans="1:110" x14ac:dyDescent="0.3">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row>
    <row r="49" spans="1:110" x14ac:dyDescent="0.3">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row>
    <row r="50" spans="1:110" x14ac:dyDescent="0.3">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row>
    <row r="51" spans="1:110" x14ac:dyDescent="0.3">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row>
    <row r="52" spans="1:110"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row>
    <row r="53" spans="1:110"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row>
    <row r="54" spans="1:110" x14ac:dyDescent="0.3">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row>
    <row r="55" spans="1:110"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row>
    <row r="56" spans="1:110"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row>
    <row r="57" spans="1:110"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row>
    <row r="58" spans="1:110"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row>
    <row r="59" spans="1:110"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row>
    <row r="60" spans="1:110"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row>
    <row r="61" spans="1:110"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row>
    <row r="62" spans="1:110"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row>
    <row r="63" spans="1:110" x14ac:dyDescent="0.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row>
    <row r="64" spans="1:110" x14ac:dyDescent="0.3">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row>
    <row r="65" spans="1:110"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row>
    <row r="66" spans="1:110" x14ac:dyDescent="0.3">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row>
    <row r="67" spans="1:110"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row>
    <row r="68" spans="1:110" x14ac:dyDescent="0.3">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row>
    <row r="69" spans="1:110" x14ac:dyDescent="0.3">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row>
    <row r="70" spans="1:110" x14ac:dyDescent="0.3">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row>
    <row r="71" spans="1:110" x14ac:dyDescent="0.3">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row>
    <row r="72" spans="1:110"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row>
    <row r="73" spans="1:110" x14ac:dyDescent="0.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row>
    <row r="74" spans="1:110" x14ac:dyDescent="0.3">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row>
    <row r="75" spans="1:110" x14ac:dyDescent="0.3">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row>
    <row r="76" spans="1:110" x14ac:dyDescent="0.3">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row>
    <row r="77" spans="1:110" x14ac:dyDescent="0.3">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row>
    <row r="78" spans="1:110" x14ac:dyDescent="0.3">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row>
    <row r="79" spans="1:110"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row>
    <row r="80" spans="1:110"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row>
    <row r="81" spans="1:110"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row>
    <row r="82" spans="1:110"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row>
    <row r="83" spans="1:110"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row>
    <row r="84" spans="1:110"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row>
    <row r="85" spans="1:110"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row>
    <row r="86" spans="1:110"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row>
    <row r="87" spans="1:110"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row>
    <row r="88" spans="1:110"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row>
    <row r="89" spans="1:110"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row>
    <row r="90" spans="1:110"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row>
    <row r="91" spans="1:110"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row>
    <row r="92" spans="1:110"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row>
    <row r="93" spans="1:110"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row>
    <row r="94" spans="1:110"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row>
    <row r="95" spans="1:110" x14ac:dyDescent="0.3">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row>
    <row r="96" spans="1:110"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row>
    <row r="97" spans="1:110" x14ac:dyDescent="0.3">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row>
    <row r="98" spans="1:110" x14ac:dyDescent="0.3">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row>
    <row r="99" spans="1:110" x14ac:dyDescent="0.3">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row>
    <row r="100" spans="1:110"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row>
    <row r="101" spans="1:110"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row>
    <row r="102" spans="1:110"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row>
    <row r="103" spans="1:110"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row>
    <row r="104" spans="1:110"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row>
    <row r="105" spans="1:110"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row>
    <row r="106" spans="1:110"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row>
    <row r="107" spans="1:110"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row>
    <row r="108" spans="1:110"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row>
    <row r="109" spans="1:110"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row>
    <row r="110" spans="1:110"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row>
    <row r="111" spans="1:110"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row>
    <row r="112" spans="1:110"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row>
    <row r="113" spans="1:110"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row>
    <row r="114" spans="1:110"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row>
    <row r="115" spans="1:110"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row>
    <row r="116" spans="1:110"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row>
    <row r="117" spans="1:110"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row>
    <row r="118" spans="1:110"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row>
    <row r="119" spans="1:110"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row>
    <row r="120" spans="1:110"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row>
    <row r="121" spans="1:110"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row>
    <row r="122" spans="1:110"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row>
    <row r="123" spans="1:110"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row>
    <row r="124" spans="1:110"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row>
    <row r="125" spans="1:110"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row>
    <row r="126" spans="1:110"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row>
    <row r="127" spans="1:110"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row>
    <row r="128" spans="1:110"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row>
    <row r="129" spans="1:110"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row>
    <row r="130" spans="1:110"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row>
    <row r="131" spans="1:110"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row>
    <row r="132" spans="1:110"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row>
    <row r="133" spans="1:110"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row>
    <row r="134" spans="1:110"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row>
    <row r="135" spans="1:110"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row>
    <row r="136" spans="1:110"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row>
    <row r="137" spans="1:110"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row>
    <row r="138" spans="1:110"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row>
    <row r="139" spans="1:110"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row>
    <row r="140" spans="1:110"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row>
    <row r="141" spans="1:110"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row>
    <row r="142" spans="1:110"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row>
    <row r="143" spans="1:110"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row>
    <row r="144" spans="1:110"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row>
    <row r="145" spans="1:110"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row>
    <row r="146" spans="1:110"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row>
    <row r="147" spans="1:110"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row>
    <row r="148" spans="1:110"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row>
    <row r="149" spans="1:110"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row>
    <row r="150" spans="1:110"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row>
    <row r="151" spans="1:110"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row>
    <row r="152" spans="1:110"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row>
    <row r="153" spans="1:110"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row>
    <row r="154" spans="1:110"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row>
    <row r="155" spans="1:110"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row>
    <row r="156" spans="1:110"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row>
    <row r="157" spans="1:110"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row>
    <row r="158" spans="1:110"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row>
    <row r="159" spans="1:110"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row>
    <row r="160" spans="1:110"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row>
    <row r="161" spans="1:110"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row>
    <row r="162" spans="1:110"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row>
    <row r="163" spans="1:110"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row>
    <row r="164" spans="1:110"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row>
    <row r="165" spans="1:110"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row>
    <row r="166" spans="1:110"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row>
    <row r="167" spans="1:110"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row>
    <row r="168" spans="1:110"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row>
    <row r="169" spans="1:110"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row>
    <row r="170" spans="1:110"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row>
    <row r="171" spans="1:110"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row>
    <row r="172" spans="1:110"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row>
    <row r="173" spans="1:110"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row>
    <row r="174" spans="1:110"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row>
    <row r="175" spans="1:110"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row>
    <row r="176" spans="1:110"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row>
    <row r="177" spans="1:110"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row>
    <row r="178" spans="1:110"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row>
    <row r="179" spans="1:110"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row>
    <row r="180" spans="1:110"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row>
    <row r="181" spans="1:110"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row>
    <row r="182" spans="1:110"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row>
    <row r="183" spans="1:110"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row>
    <row r="184" spans="1:110"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row>
    <row r="185" spans="1:110"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row>
    <row r="186" spans="1:110"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row>
    <row r="187" spans="1:110"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row>
    <row r="188" spans="1:110"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row>
    <row r="189" spans="1:110"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row>
    <row r="190" spans="1:110"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row>
    <row r="191" spans="1:110"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row>
    <row r="192" spans="1:110"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row>
    <row r="193" spans="1:110"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row>
    <row r="194" spans="1:110"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row>
    <row r="195" spans="1:110"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row>
    <row r="196" spans="1:110"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row>
    <row r="197" spans="1:110"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row>
    <row r="198" spans="1:110"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row>
    <row r="199" spans="1:110"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row>
    <row r="200" spans="1:110"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row>
    <row r="201" spans="1:110"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row>
    <row r="202" spans="1:110"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row>
    <row r="203" spans="1:110"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row>
    <row r="204" spans="1:110"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row>
    <row r="205" spans="1:110"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row>
    <row r="206" spans="1:110"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row>
    <row r="207" spans="1:110"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row>
    <row r="208" spans="1:110"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row>
    <row r="209" spans="1:110"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row>
    <row r="210" spans="1:110"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row>
    <row r="211" spans="1:110"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row>
    <row r="212" spans="1:110"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row>
    <row r="213" spans="1:110"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row>
    <row r="214" spans="1:110"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row>
    <row r="215" spans="1:110"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row>
    <row r="216" spans="1:110"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row>
    <row r="217" spans="1:110"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row>
    <row r="218" spans="1:110"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row>
    <row r="219" spans="1:110"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row>
    <row r="220" spans="1:110"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row>
    <row r="221" spans="1:110"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row>
    <row r="222" spans="1:110"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row>
    <row r="223" spans="1:110"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row>
    <row r="224" spans="1:110"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row>
    <row r="225" spans="1:110"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row>
    <row r="226" spans="1:110"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row>
    <row r="227" spans="1:110"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row>
    <row r="228" spans="1:110"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row>
    <row r="229" spans="1:110"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row>
    <row r="230" spans="1:110"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row>
    <row r="231" spans="1:110"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row>
    <row r="232" spans="1:110"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row>
    <row r="233" spans="1:110"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row>
    <row r="234" spans="1:110"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row>
    <row r="235" spans="1:110"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row>
    <row r="236" spans="1:110"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row>
    <row r="237" spans="1:110"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row>
    <row r="238" spans="1:110"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row>
    <row r="239" spans="1:110"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row>
    <row r="240" spans="1:110"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row>
    <row r="241" spans="1:110"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row>
    <row r="242" spans="1:110"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row>
    <row r="243" spans="1:110"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row>
    <row r="244" spans="1:110"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row>
    <row r="245" spans="1:110"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row>
    <row r="246" spans="1:110"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row>
    <row r="247" spans="1:110"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row>
    <row r="248" spans="1:110"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row>
    <row r="249" spans="1:110"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row>
    <row r="250" spans="1:110"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row>
    <row r="251" spans="1:110"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row>
    <row r="252" spans="1:110"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row>
    <row r="253" spans="1:110"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row>
    <row r="254" spans="1:110"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row>
    <row r="255" spans="1:110"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row>
    <row r="256" spans="1:110"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row>
    <row r="257" spans="1:110"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row>
    <row r="258" spans="1:110"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row>
    <row r="259" spans="1:110"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row>
    <row r="260" spans="1:110"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row>
    <row r="261" spans="1:110"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row>
    <row r="262" spans="1:110"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row>
    <row r="263" spans="1:110"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row>
    <row r="264" spans="1:110"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row>
    <row r="265" spans="1:110"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row>
    <row r="266" spans="1:110"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row>
    <row r="267" spans="1:110"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row>
    <row r="268" spans="1:110"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row>
    <row r="269" spans="1:110"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row>
    <row r="270" spans="1:110"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row>
    <row r="271" spans="1:110"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row>
    <row r="272" spans="1:110"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row>
    <row r="273" spans="1:110"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row>
    <row r="274" spans="1:110"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row>
    <row r="275" spans="1:110"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row>
    <row r="276" spans="1:110"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row>
    <row r="277" spans="1:110"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row>
    <row r="278" spans="1:110"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row>
    <row r="279" spans="1:110"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row>
    <row r="280" spans="1:110"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row>
    <row r="281" spans="1:110"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row>
    <row r="282" spans="1:110"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row>
    <row r="283" spans="1:110"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row>
    <row r="284" spans="1:110"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row>
    <row r="285" spans="1:110"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row>
  </sheetData>
  <sheetProtection algorithmName="SHA-512" hashValue="uNrV/z81X4xZUfJj9O8xvxQrGkPl0x2QwWXrq8Ho3go7hXpIULzHYbTC0hTJDSXiCSzfRaajZWcLpS+ygW0xkg==" saltValue="grA0hsQlRnt+BMGCyFOMLw==" spinCount="100000" sheet="1" objects="1" scenarios="1" selectLockedCell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AE80"/>
  <sheetViews>
    <sheetView topLeftCell="B1" zoomScale="85" zoomScaleNormal="85" workbookViewId="0">
      <selection activeCell="I21" sqref="I21"/>
    </sheetView>
  </sheetViews>
  <sheetFormatPr baseColWidth="10" defaultColWidth="11.44140625" defaultRowHeight="14.4" x14ac:dyDescent="0.3"/>
  <cols>
    <col min="1" max="1" width="2.77734375" style="2" customWidth="1"/>
    <col min="2" max="2" width="1" style="2" customWidth="1"/>
    <col min="3" max="3" width="29" style="2" customWidth="1"/>
    <col min="4" max="4" width="19.77734375" style="2" customWidth="1"/>
    <col min="5" max="5" width="29" style="2" bestFit="1" customWidth="1"/>
    <col min="6" max="6" width="23.44140625" style="2" customWidth="1"/>
    <col min="7" max="8" width="22" style="2" customWidth="1"/>
    <col min="9" max="9" width="23.77734375" style="2" customWidth="1"/>
    <col min="10" max="10" width="22" style="2" customWidth="1"/>
    <col min="11" max="11" width="23.21875" style="2" customWidth="1"/>
    <col min="12" max="12" width="28.5546875" style="2" bestFit="1" customWidth="1"/>
    <col min="13" max="13" width="22" style="6" customWidth="1"/>
    <col min="14" max="14" width="22" style="2" customWidth="1"/>
    <col min="15" max="15" width="2.77734375" style="2" customWidth="1"/>
    <col min="16" max="16" width="2.77734375" style="1" customWidth="1"/>
    <col min="17" max="19" width="25.21875" style="1" bestFit="1" customWidth="1"/>
    <col min="20" max="16384" width="11.44140625" style="1"/>
  </cols>
  <sheetData>
    <row r="1" spans="1:20" x14ac:dyDescent="0.3">
      <c r="A1" s="1"/>
      <c r="B1" s="1"/>
      <c r="C1" s="1"/>
      <c r="D1" s="1"/>
      <c r="E1" s="1"/>
      <c r="F1" s="1"/>
      <c r="G1" s="1"/>
      <c r="H1" s="1"/>
      <c r="I1" s="1"/>
      <c r="J1" s="1"/>
      <c r="K1" s="1"/>
      <c r="L1" s="1"/>
      <c r="M1" s="1"/>
      <c r="N1" s="1"/>
      <c r="O1" s="1"/>
    </row>
    <row r="2" spans="1:20" ht="23.4" x14ac:dyDescent="0.45">
      <c r="A2" s="1"/>
      <c r="B2" s="3"/>
      <c r="C2" s="41" t="s">
        <v>97</v>
      </c>
      <c r="D2" s="16"/>
      <c r="E2" s="16"/>
      <c r="F2" s="16"/>
      <c r="G2" s="16"/>
      <c r="H2" s="16"/>
      <c r="I2" s="16"/>
      <c r="J2" s="16"/>
      <c r="K2" s="16"/>
      <c r="L2" s="16"/>
      <c r="M2" s="16"/>
      <c r="N2" s="16"/>
      <c r="O2" s="16"/>
      <c r="P2" s="24"/>
      <c r="Q2" s="24"/>
      <c r="R2" s="24"/>
      <c r="S2" s="24"/>
      <c r="T2" s="11"/>
    </row>
    <row r="3" spans="1:20" x14ac:dyDescent="0.3">
      <c r="A3" s="1"/>
      <c r="B3" s="3"/>
      <c r="M3" s="2"/>
    </row>
    <row r="4" spans="1:20" ht="139.19999999999999" customHeight="1" x14ac:dyDescent="0.3">
      <c r="A4" s="1"/>
      <c r="B4" s="3"/>
      <c r="C4" s="100" t="s">
        <v>106</v>
      </c>
      <c r="D4" s="101"/>
      <c r="E4" s="101"/>
      <c r="F4" s="101"/>
      <c r="G4" s="101"/>
      <c r="H4" s="101"/>
      <c r="I4" s="101"/>
      <c r="J4" s="101"/>
      <c r="K4" s="101"/>
      <c r="L4" s="101"/>
      <c r="M4" s="42"/>
      <c r="N4" s="42"/>
      <c r="O4" s="42"/>
      <c r="P4" s="43"/>
      <c r="Q4" s="43"/>
      <c r="R4" s="43"/>
      <c r="S4" s="43"/>
      <c r="T4" s="43"/>
    </row>
    <row r="5" spans="1:20" x14ac:dyDescent="0.3">
      <c r="A5" s="1"/>
      <c r="B5" s="3"/>
      <c r="M5" s="2"/>
    </row>
    <row r="6" spans="1:20" x14ac:dyDescent="0.3">
      <c r="A6" s="1"/>
      <c r="B6" s="3"/>
      <c r="C6" s="26" t="s">
        <v>94</v>
      </c>
      <c r="D6" s="26"/>
      <c r="M6" s="2"/>
    </row>
    <row r="7" spans="1:20" x14ac:dyDescent="0.3">
      <c r="A7" s="1"/>
      <c r="B7" s="3"/>
      <c r="C7" s="30" t="s">
        <v>95</v>
      </c>
      <c r="D7" s="39" t="s">
        <v>85</v>
      </c>
      <c r="E7" s="2" t="s">
        <v>126</v>
      </c>
      <c r="F7" s="33" t="s">
        <v>86</v>
      </c>
      <c r="G7" s="33" t="s">
        <v>89</v>
      </c>
      <c r="H7" s="33" t="s">
        <v>90</v>
      </c>
      <c r="I7" s="33" t="s">
        <v>91</v>
      </c>
      <c r="K7" s="2" t="s">
        <v>117</v>
      </c>
      <c r="M7" s="2"/>
    </row>
    <row r="8" spans="1:20" x14ac:dyDescent="0.3">
      <c r="A8" s="1"/>
      <c r="B8" s="3"/>
      <c r="C8" s="31" t="s">
        <v>30</v>
      </c>
      <c r="D8" s="40" t="s">
        <v>87</v>
      </c>
      <c r="E8" s="62" t="s">
        <v>119</v>
      </c>
      <c r="F8" s="32" t="s">
        <v>59</v>
      </c>
      <c r="G8" s="32" t="s">
        <v>46</v>
      </c>
      <c r="H8" s="19" t="s">
        <v>51</v>
      </c>
      <c r="I8" s="19" t="s">
        <v>51</v>
      </c>
      <c r="K8" s="31" t="s">
        <v>31</v>
      </c>
      <c r="M8" s="2"/>
    </row>
    <row r="9" spans="1:20" x14ac:dyDescent="0.3">
      <c r="A9" s="1"/>
      <c r="B9" s="3"/>
      <c r="C9" s="31" t="s">
        <v>29</v>
      </c>
      <c r="D9" s="40" t="s">
        <v>88</v>
      </c>
      <c r="E9" s="62" t="s">
        <v>118</v>
      </c>
      <c r="G9" s="32" t="s">
        <v>47</v>
      </c>
      <c r="H9" s="19" t="s">
        <v>52</v>
      </c>
      <c r="I9" s="19" t="s">
        <v>52</v>
      </c>
      <c r="K9" s="31" t="s">
        <v>84</v>
      </c>
      <c r="M9" s="2"/>
    </row>
    <row r="10" spans="1:20" x14ac:dyDescent="0.3">
      <c r="A10" s="1"/>
      <c r="B10" s="3"/>
      <c r="C10" s="31" t="s">
        <v>28</v>
      </c>
      <c r="D10" s="40" t="s">
        <v>87</v>
      </c>
      <c r="E10" s="62" t="s">
        <v>120</v>
      </c>
      <c r="G10" s="32" t="s">
        <v>48</v>
      </c>
      <c r="H10" s="20" t="s">
        <v>53</v>
      </c>
      <c r="I10" s="19" t="s">
        <v>56</v>
      </c>
      <c r="K10" s="19" t="s">
        <v>35</v>
      </c>
      <c r="M10" s="2"/>
    </row>
    <row r="11" spans="1:20" x14ac:dyDescent="0.3">
      <c r="A11" s="1"/>
      <c r="B11" s="3"/>
      <c r="C11" s="31" t="s">
        <v>31</v>
      </c>
      <c r="D11" s="40" t="s">
        <v>87</v>
      </c>
      <c r="E11" s="62" t="s">
        <v>127</v>
      </c>
      <c r="G11" s="32" t="s">
        <v>49</v>
      </c>
      <c r="H11" s="20" t="s">
        <v>54</v>
      </c>
      <c r="I11" s="19" t="s">
        <v>57</v>
      </c>
      <c r="K11" s="6"/>
      <c r="M11" s="2"/>
    </row>
    <row r="12" spans="1:20" x14ac:dyDescent="0.3">
      <c r="A12" s="1"/>
      <c r="B12" s="3"/>
      <c r="C12" s="31" t="s">
        <v>84</v>
      </c>
      <c r="D12" s="40" t="s">
        <v>87</v>
      </c>
      <c r="E12" s="62" t="s">
        <v>131</v>
      </c>
      <c r="G12" s="32" t="s">
        <v>50</v>
      </c>
      <c r="H12" s="20" t="s">
        <v>55</v>
      </c>
      <c r="I12" s="19" t="s">
        <v>58</v>
      </c>
      <c r="K12" s="16"/>
      <c r="M12" s="2"/>
    </row>
    <row r="13" spans="1:20" x14ac:dyDescent="0.3">
      <c r="A13" s="1"/>
      <c r="B13" s="3"/>
      <c r="C13" s="19" t="s">
        <v>32</v>
      </c>
      <c r="D13" s="19" t="s">
        <v>92</v>
      </c>
      <c r="E13" s="62" t="s">
        <v>119</v>
      </c>
      <c r="G13" s="32" t="s">
        <v>59</v>
      </c>
      <c r="H13" s="34" t="s">
        <v>59</v>
      </c>
      <c r="I13" s="32" t="s">
        <v>59</v>
      </c>
      <c r="M13" s="2"/>
    </row>
    <row r="14" spans="1:20" x14ac:dyDescent="0.3">
      <c r="A14" s="1"/>
      <c r="B14" s="3"/>
      <c r="C14" s="32" t="s">
        <v>33</v>
      </c>
      <c r="D14" s="19" t="s">
        <v>93</v>
      </c>
      <c r="E14" s="62" t="s">
        <v>118</v>
      </c>
      <c r="F14" s="46" t="s">
        <v>99</v>
      </c>
      <c r="M14" s="2"/>
    </row>
    <row r="15" spans="1:20" x14ac:dyDescent="0.3">
      <c r="A15" s="1"/>
      <c r="B15" s="3"/>
      <c r="C15" s="32" t="s">
        <v>34</v>
      </c>
      <c r="D15" s="40" t="s">
        <v>87</v>
      </c>
      <c r="E15" s="62" t="s">
        <v>120</v>
      </c>
      <c r="M15" s="2"/>
    </row>
    <row r="16" spans="1:20" x14ac:dyDescent="0.3">
      <c r="A16" s="1"/>
      <c r="B16" s="3"/>
      <c r="C16" s="19" t="s">
        <v>35</v>
      </c>
      <c r="D16" s="40" t="s">
        <v>87</v>
      </c>
      <c r="E16" s="62" t="s">
        <v>127</v>
      </c>
      <c r="M16" s="2"/>
    </row>
    <row r="17" spans="1:31" x14ac:dyDescent="0.3">
      <c r="A17" s="1"/>
      <c r="B17" s="3"/>
      <c r="C17" s="45" t="s">
        <v>98</v>
      </c>
      <c r="M17" s="2"/>
    </row>
    <row r="18" spans="1:31" x14ac:dyDescent="0.3">
      <c r="A18" s="1"/>
      <c r="B18" s="3"/>
      <c r="C18" s="16"/>
      <c r="D18" s="16"/>
      <c r="E18" s="98"/>
      <c r="M18" s="2"/>
    </row>
    <row r="19" spans="1:31" x14ac:dyDescent="0.3">
      <c r="A19" s="1"/>
      <c r="B19" s="3"/>
      <c r="C19" s="16"/>
      <c r="D19" s="16"/>
      <c r="E19" s="98"/>
      <c r="M19" s="2"/>
    </row>
    <row r="20" spans="1:31" x14ac:dyDescent="0.3">
      <c r="A20" s="1"/>
      <c r="B20" s="3"/>
      <c r="C20" s="16"/>
      <c r="D20" s="44"/>
      <c r="E20" s="98"/>
      <c r="M20" s="2"/>
    </row>
    <row r="21" spans="1:31" x14ac:dyDescent="0.3">
      <c r="A21" s="1"/>
      <c r="B21" s="3"/>
      <c r="C21" s="16"/>
      <c r="D21" s="44"/>
      <c r="M21" s="2"/>
    </row>
    <row r="22" spans="1:31" x14ac:dyDescent="0.3">
      <c r="A22" s="1"/>
      <c r="B22" s="3"/>
      <c r="D22" s="44"/>
      <c r="M22" s="2"/>
    </row>
    <row r="23" spans="1:31" x14ac:dyDescent="0.3">
      <c r="A23" s="1"/>
      <c r="B23" s="3"/>
      <c r="C23" s="46"/>
      <c r="D23" s="44"/>
      <c r="M23" s="2"/>
    </row>
    <row r="24" spans="1:31" x14ac:dyDescent="0.3">
      <c r="A24" s="1"/>
      <c r="B24" s="3"/>
      <c r="C24" s="2" t="s">
        <v>79</v>
      </c>
      <c r="M24" s="2"/>
    </row>
    <row r="25" spans="1:31" x14ac:dyDescent="0.3">
      <c r="A25" s="1"/>
      <c r="B25" s="3"/>
      <c r="C25" s="2" t="s">
        <v>77</v>
      </c>
      <c r="M25" s="2"/>
    </row>
    <row r="26" spans="1:31" x14ac:dyDescent="0.3">
      <c r="A26" s="1"/>
      <c r="B26" s="3"/>
      <c r="C26" s="2" t="s">
        <v>78</v>
      </c>
      <c r="M26" s="2"/>
    </row>
    <row r="27" spans="1:31" x14ac:dyDescent="0.3">
      <c r="A27" s="1"/>
      <c r="B27" s="3"/>
      <c r="C27" s="2" t="s">
        <v>100</v>
      </c>
      <c r="M27" s="2"/>
    </row>
    <row r="28" spans="1:31" x14ac:dyDescent="0.3">
      <c r="A28" s="1"/>
      <c r="B28" s="3"/>
      <c r="C28" s="2" t="s">
        <v>101</v>
      </c>
      <c r="M28" s="2"/>
      <c r="N28" s="16"/>
    </row>
    <row r="29" spans="1:31" x14ac:dyDescent="0.3">
      <c r="A29" s="1"/>
      <c r="B29" s="3"/>
      <c r="M29" s="2"/>
      <c r="N29" s="16"/>
    </row>
    <row r="30" spans="1:31" x14ac:dyDescent="0.3">
      <c r="A30" s="1"/>
      <c r="B30" s="1"/>
      <c r="C30" s="1"/>
      <c r="D30" s="1"/>
      <c r="E30" s="1"/>
      <c r="F30" s="1"/>
      <c r="G30" s="1"/>
      <c r="H30" s="1"/>
      <c r="I30" s="1"/>
      <c r="J30" s="1"/>
      <c r="K30" s="1"/>
      <c r="L30" s="1"/>
      <c r="M30" s="1"/>
      <c r="N30" s="24"/>
      <c r="O30" s="1"/>
    </row>
    <row r="31" spans="1:31" x14ac:dyDescent="0.3">
      <c r="A31" s="1"/>
      <c r="B31" s="3"/>
      <c r="C31" s="25" t="s">
        <v>18</v>
      </c>
      <c r="D31" s="16"/>
      <c r="E31" s="69" t="s">
        <v>130</v>
      </c>
      <c r="F31" s="16"/>
      <c r="G31" s="16"/>
      <c r="H31" s="16"/>
      <c r="I31" s="16"/>
      <c r="J31" s="16"/>
      <c r="K31" s="16"/>
      <c r="L31" s="16"/>
      <c r="M31" s="16"/>
      <c r="N31" s="16"/>
      <c r="O31" s="16"/>
      <c r="P31" s="24"/>
      <c r="Q31" s="24"/>
      <c r="R31" s="24"/>
      <c r="S31" s="24"/>
      <c r="T31" s="11"/>
      <c r="U31" s="11"/>
      <c r="V31" s="11"/>
      <c r="W31" s="11"/>
      <c r="X31" s="11"/>
      <c r="Y31" s="11"/>
      <c r="Z31" s="11"/>
      <c r="AA31" s="11"/>
      <c r="AB31" s="11"/>
      <c r="AC31" s="11"/>
      <c r="AD31" s="11"/>
      <c r="AE31" s="11"/>
    </row>
    <row r="32" spans="1:31" x14ac:dyDescent="0.3">
      <c r="A32" s="1"/>
      <c r="B32" s="3"/>
    </row>
    <row r="33" spans="1:19" x14ac:dyDescent="0.3">
      <c r="A33" s="1"/>
      <c r="B33" s="3"/>
      <c r="C33" s="5" t="s">
        <v>104</v>
      </c>
      <c r="D33" s="5" t="s">
        <v>103</v>
      </c>
    </row>
    <row r="34" spans="1:19" x14ac:dyDescent="0.3">
      <c r="A34" s="1"/>
      <c r="B34" s="3"/>
      <c r="C34" s="2" t="s">
        <v>40</v>
      </c>
      <c r="D34" s="17" t="s">
        <v>96</v>
      </c>
    </row>
    <row r="35" spans="1:19" x14ac:dyDescent="0.3">
      <c r="A35" s="1"/>
      <c r="B35" s="3"/>
      <c r="C35" s="2" t="s">
        <v>20</v>
      </c>
      <c r="D35" s="17" t="s">
        <v>110</v>
      </c>
    </row>
    <row r="36" spans="1:19" x14ac:dyDescent="0.3">
      <c r="A36" s="1"/>
      <c r="B36" s="3"/>
      <c r="C36" s="2" t="s">
        <v>41</v>
      </c>
      <c r="D36" s="17" t="s">
        <v>107</v>
      </c>
    </row>
    <row r="37" spans="1:19" x14ac:dyDescent="0.3">
      <c r="A37" s="1"/>
      <c r="B37" s="3"/>
    </row>
    <row r="38" spans="1:19" x14ac:dyDescent="0.3">
      <c r="A38" s="1"/>
      <c r="B38" s="3"/>
      <c r="C38" s="2" t="s">
        <v>62</v>
      </c>
      <c r="D38" s="21"/>
    </row>
    <row r="39" spans="1:19" x14ac:dyDescent="0.3">
      <c r="A39" s="1"/>
      <c r="B39" s="3"/>
      <c r="D39" s="27"/>
      <c r="E39" s="17" t="s">
        <v>108</v>
      </c>
    </row>
    <row r="40" spans="1:19" x14ac:dyDescent="0.3">
      <c r="A40" s="1"/>
      <c r="B40" s="3"/>
      <c r="D40" s="28" t="s">
        <v>65</v>
      </c>
      <c r="E40" s="29" t="s">
        <v>63</v>
      </c>
    </row>
    <row r="41" spans="1:19" x14ac:dyDescent="0.3">
      <c r="A41" s="1"/>
      <c r="B41" s="3"/>
      <c r="D41" s="35" t="s">
        <v>66</v>
      </c>
      <c r="E41" s="29" t="s">
        <v>64</v>
      </c>
    </row>
    <row r="42" spans="1:19" x14ac:dyDescent="0.3">
      <c r="A42" s="1"/>
      <c r="B42" s="3"/>
      <c r="C42" s="6"/>
      <c r="D42" s="6"/>
      <c r="E42" s="6"/>
      <c r="F42" s="6"/>
      <c r="G42" s="6"/>
      <c r="H42" s="6"/>
      <c r="I42" s="6"/>
      <c r="J42" s="6"/>
      <c r="K42" s="6"/>
      <c r="L42" s="6"/>
      <c r="N42" s="6"/>
      <c r="O42" s="6"/>
      <c r="P42" s="11"/>
      <c r="Q42" s="11"/>
      <c r="R42" s="11"/>
    </row>
    <row r="43" spans="1:19" x14ac:dyDescent="0.3">
      <c r="A43" s="1"/>
      <c r="B43" s="1"/>
      <c r="C43" s="11"/>
      <c r="D43" s="11"/>
      <c r="E43" s="11"/>
      <c r="F43" s="11"/>
      <c r="G43" s="11"/>
      <c r="H43" s="11"/>
      <c r="I43" s="11"/>
      <c r="J43" s="11"/>
      <c r="K43" s="11"/>
      <c r="L43" s="11"/>
      <c r="M43" s="11"/>
      <c r="N43" s="11"/>
      <c r="O43" s="11"/>
      <c r="P43" s="11"/>
      <c r="Q43" s="11"/>
      <c r="R43" s="11"/>
    </row>
    <row r="44" spans="1:19" x14ac:dyDescent="0.3">
      <c r="A44" s="1"/>
      <c r="B44" s="3"/>
      <c r="C44" s="25" t="s">
        <v>102</v>
      </c>
      <c r="D44" s="16"/>
      <c r="E44" s="16"/>
      <c r="F44" s="16"/>
      <c r="G44" s="16"/>
      <c r="H44" s="16"/>
      <c r="I44" s="16"/>
      <c r="J44" s="16"/>
      <c r="K44" s="16"/>
      <c r="L44" s="16"/>
      <c r="M44" s="16"/>
      <c r="N44" s="16"/>
      <c r="O44" s="16"/>
      <c r="P44" s="24"/>
      <c r="Q44" s="24"/>
      <c r="R44" s="24"/>
      <c r="S44" s="24"/>
    </row>
    <row r="45" spans="1:19" x14ac:dyDescent="0.3">
      <c r="A45" s="1"/>
      <c r="B45" s="3"/>
      <c r="C45" s="6"/>
      <c r="D45" s="6"/>
      <c r="E45" s="6"/>
      <c r="F45" s="6"/>
      <c r="G45" s="6"/>
      <c r="H45" s="6"/>
      <c r="I45" s="6"/>
      <c r="J45" s="6"/>
      <c r="K45" s="6"/>
      <c r="L45" s="6"/>
      <c r="N45" s="6"/>
      <c r="O45" s="6"/>
      <c r="P45" s="11"/>
      <c r="Q45" s="11"/>
      <c r="R45" s="11"/>
    </row>
    <row r="46" spans="1:19" x14ac:dyDescent="0.3">
      <c r="A46" s="1"/>
      <c r="B46" s="3"/>
      <c r="C46" s="6" t="s">
        <v>21</v>
      </c>
      <c r="D46" s="22" t="s">
        <v>70</v>
      </c>
      <c r="E46" s="6"/>
      <c r="F46" s="6"/>
      <c r="G46" s="6"/>
      <c r="H46" s="6"/>
      <c r="I46" s="6"/>
      <c r="J46" s="6"/>
      <c r="K46" s="6"/>
      <c r="L46" s="6"/>
      <c r="N46" s="6"/>
      <c r="O46" s="6"/>
      <c r="P46" s="11"/>
      <c r="Q46" s="11"/>
      <c r="R46" s="11"/>
    </row>
    <row r="47" spans="1:19" x14ac:dyDescent="0.3">
      <c r="A47" s="1"/>
      <c r="B47" s="3"/>
      <c r="C47" s="6"/>
      <c r="D47" s="6"/>
      <c r="E47" s="6"/>
      <c r="F47" s="6"/>
      <c r="G47" s="6"/>
      <c r="H47" s="6"/>
      <c r="I47" s="6"/>
      <c r="J47" s="6"/>
      <c r="K47" s="6"/>
      <c r="L47" s="6"/>
      <c r="N47" s="6"/>
      <c r="O47" s="6"/>
      <c r="P47" s="11"/>
      <c r="Q47" s="11"/>
      <c r="R47" s="11"/>
    </row>
    <row r="48" spans="1:19" x14ac:dyDescent="0.3">
      <c r="A48" s="1"/>
      <c r="B48" s="1"/>
      <c r="C48" s="11"/>
      <c r="D48" s="11"/>
      <c r="E48" s="11"/>
      <c r="F48" s="11"/>
      <c r="G48" s="11"/>
      <c r="H48" s="11"/>
      <c r="I48" s="11"/>
      <c r="J48" s="11"/>
      <c r="K48" s="11"/>
      <c r="L48" s="11"/>
      <c r="M48" s="11"/>
      <c r="N48" s="11"/>
      <c r="O48" s="11"/>
      <c r="P48" s="11"/>
      <c r="Q48" s="11"/>
      <c r="R48" s="11"/>
    </row>
    <row r="49" spans="1:19" x14ac:dyDescent="0.3">
      <c r="A49" s="1"/>
      <c r="B49" s="3"/>
      <c r="C49" s="25" t="s">
        <v>19</v>
      </c>
      <c r="D49" s="16"/>
      <c r="E49" s="16"/>
      <c r="F49" s="16"/>
      <c r="G49" s="16"/>
      <c r="H49" s="16"/>
      <c r="I49" s="16"/>
      <c r="J49" s="16"/>
      <c r="K49" s="16"/>
      <c r="L49" s="16"/>
      <c r="M49" s="16"/>
      <c r="N49" s="16"/>
      <c r="O49" s="16"/>
      <c r="P49" s="24"/>
      <c r="Q49" s="24"/>
      <c r="R49" s="24"/>
      <c r="S49" s="24"/>
    </row>
    <row r="50" spans="1:19" x14ac:dyDescent="0.3">
      <c r="A50" s="1"/>
      <c r="B50" s="3"/>
      <c r="C50" s="6"/>
      <c r="D50" s="6"/>
      <c r="E50" s="6"/>
      <c r="F50" s="6"/>
      <c r="G50" s="6"/>
      <c r="H50" s="6"/>
      <c r="I50" s="6"/>
      <c r="J50" s="6"/>
      <c r="K50" s="6"/>
      <c r="L50" s="6"/>
      <c r="N50" s="6"/>
      <c r="O50" s="6"/>
      <c r="P50" s="11"/>
      <c r="Q50" s="11"/>
      <c r="R50" s="11"/>
    </row>
    <row r="51" spans="1:19" x14ac:dyDescent="0.3">
      <c r="A51" s="1"/>
      <c r="B51" s="3"/>
      <c r="C51" s="5" t="s">
        <v>104</v>
      </c>
      <c r="D51" s="5" t="s">
        <v>103</v>
      </c>
    </row>
    <row r="52" spans="1:19" x14ac:dyDescent="0.3">
      <c r="A52" s="1"/>
      <c r="B52" s="3"/>
      <c r="C52" s="2" t="s">
        <v>42</v>
      </c>
      <c r="D52" s="17" t="s">
        <v>96</v>
      </c>
    </row>
    <row r="53" spans="1:19" x14ac:dyDescent="0.3">
      <c r="A53" s="1"/>
      <c r="B53" s="3"/>
      <c r="C53" s="2" t="s">
        <v>22</v>
      </c>
      <c r="D53" s="17" t="s">
        <v>111</v>
      </c>
    </row>
    <row r="54" spans="1:19" x14ac:dyDescent="0.3">
      <c r="A54" s="1"/>
      <c r="B54" s="3"/>
      <c r="C54" s="2" t="s">
        <v>43</v>
      </c>
      <c r="D54" s="17" t="s">
        <v>109</v>
      </c>
    </row>
    <row r="55" spans="1:19" x14ac:dyDescent="0.3">
      <c r="A55" s="1"/>
      <c r="B55" s="3"/>
    </row>
    <row r="56" spans="1:19" x14ac:dyDescent="0.3">
      <c r="A56" s="1"/>
      <c r="B56" s="3"/>
      <c r="C56" s="2" t="s">
        <v>67</v>
      </c>
      <c r="D56" s="21"/>
    </row>
    <row r="57" spans="1:19" x14ac:dyDescent="0.3">
      <c r="A57" s="1"/>
      <c r="B57" s="3"/>
      <c r="D57" s="27"/>
      <c r="E57" s="17" t="s">
        <v>108</v>
      </c>
    </row>
    <row r="58" spans="1:19" x14ac:dyDescent="0.3">
      <c r="A58" s="1"/>
      <c r="B58" s="3"/>
      <c r="D58" s="28" t="s">
        <v>65</v>
      </c>
      <c r="E58" s="29" t="s">
        <v>68</v>
      </c>
    </row>
    <row r="59" spans="1:19" x14ac:dyDescent="0.3">
      <c r="A59" s="1"/>
      <c r="B59" s="3"/>
      <c r="D59" s="35" t="s">
        <v>66</v>
      </c>
      <c r="E59" s="29" t="s">
        <v>69</v>
      </c>
    </row>
    <row r="60" spans="1:19" x14ac:dyDescent="0.3">
      <c r="A60" s="1"/>
      <c r="B60" s="3"/>
    </row>
    <row r="61" spans="1:19" x14ac:dyDescent="0.3">
      <c r="A61" s="1"/>
      <c r="B61" s="1"/>
      <c r="C61" s="1"/>
      <c r="D61" s="1"/>
      <c r="E61" s="1"/>
      <c r="F61" s="1"/>
      <c r="G61" s="1"/>
      <c r="H61" s="1"/>
      <c r="I61" s="1"/>
      <c r="J61" s="1"/>
      <c r="K61" s="1"/>
      <c r="L61" s="1"/>
      <c r="M61" s="11"/>
      <c r="N61" s="1"/>
      <c r="O61" s="1"/>
    </row>
    <row r="62" spans="1:19" x14ac:dyDescent="0.3">
      <c r="A62" s="1"/>
      <c r="B62" s="3"/>
      <c r="C62" s="25" t="s">
        <v>23</v>
      </c>
      <c r="D62" s="16"/>
      <c r="E62" s="16"/>
      <c r="F62" s="16"/>
      <c r="G62" s="16"/>
      <c r="H62" s="16"/>
      <c r="I62" s="16"/>
      <c r="J62" s="16"/>
      <c r="K62" s="16"/>
      <c r="L62" s="16"/>
      <c r="M62" s="16"/>
      <c r="N62" s="16"/>
      <c r="O62" s="16"/>
      <c r="P62" s="24"/>
      <c r="Q62" s="24"/>
      <c r="R62" s="24"/>
      <c r="S62" s="24"/>
    </row>
    <row r="63" spans="1:19" x14ac:dyDescent="0.3">
      <c r="A63" s="1"/>
      <c r="B63" s="3"/>
    </row>
    <row r="64" spans="1:19" x14ac:dyDescent="0.3">
      <c r="A64" s="1"/>
      <c r="B64" s="3"/>
      <c r="C64" s="2" t="s">
        <v>24</v>
      </c>
      <c r="D64" s="17" t="s">
        <v>71</v>
      </c>
    </row>
    <row r="65" spans="1:15" x14ac:dyDescent="0.3">
      <c r="A65" s="1"/>
      <c r="B65" s="3"/>
    </row>
    <row r="66" spans="1:15" x14ac:dyDescent="0.3">
      <c r="A66" s="1"/>
      <c r="B66" s="1"/>
      <c r="C66" s="1"/>
      <c r="D66" s="1"/>
      <c r="E66" s="1"/>
      <c r="F66" s="1"/>
      <c r="G66" s="1"/>
      <c r="H66" s="1"/>
      <c r="I66" s="1"/>
      <c r="J66" s="1"/>
      <c r="K66" s="1"/>
      <c r="L66" s="1"/>
      <c r="M66" s="11"/>
      <c r="N66" s="1"/>
      <c r="O66" s="1"/>
    </row>
    <row r="71" spans="1:15" x14ac:dyDescent="0.3">
      <c r="C71" s="51" t="s">
        <v>112</v>
      </c>
    </row>
    <row r="72" spans="1:15" x14ac:dyDescent="0.3">
      <c r="C72" s="50"/>
    </row>
    <row r="73" spans="1:15" x14ac:dyDescent="0.3">
      <c r="C73" s="51"/>
    </row>
    <row r="74" spans="1:15" x14ac:dyDescent="0.3">
      <c r="C74" s="51"/>
    </row>
    <row r="75" spans="1:15" x14ac:dyDescent="0.3">
      <c r="C75" s="51"/>
    </row>
    <row r="76" spans="1:15" x14ac:dyDescent="0.3">
      <c r="C76" s="50"/>
    </row>
    <row r="77" spans="1:15" x14ac:dyDescent="0.3">
      <c r="C77" s="50"/>
    </row>
    <row r="78" spans="1:15" x14ac:dyDescent="0.3">
      <c r="C78" s="50"/>
    </row>
    <row r="79" spans="1:15" x14ac:dyDescent="0.3">
      <c r="C79" s="50"/>
    </row>
    <row r="80" spans="1:15" x14ac:dyDescent="0.3">
      <c r="C80" s="51" t="s">
        <v>113</v>
      </c>
    </row>
  </sheetData>
  <sheetProtection algorithmName="SHA-512" hashValue="BFW+uiZdYod+Pw1fVdG9Ev0jAKInSNKAEXmN5E/0rs4pq+w/9RUPmiDjvjhdM4zcBWN2TcI/nQa18KF13TfR3g==" saltValue="2WuT4WmZ0dEp7LEJaZVlIg==" spinCount="100000" sheet="1" objects="1" scenarios="1" selectLockedCells="1" selectUnlockedCells="1"/>
  <mergeCells count="1">
    <mergeCell ref="C4:L4"/>
  </mergeCells>
  <pageMargins left="0.23622047244094491" right="0.23622047244094491" top="0.74803149606299213" bottom="0.74803149606299213" header="0.31496062992125984" footer="0.31496062992125984"/>
  <pageSetup paperSize="9" scale="45" fitToWidth="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_dlc_DocId xmlns="7197c4af-b929-4ba0-88d8-4e6bc5bfaa8e">XMKPW47W24HK-1914485411-1250</_dlc_DocId>
    <_dlc_DocIdUrl xmlns="7197c4af-b929-4ba0-88d8-4e6bc5bfaa8e">
      <Url>https://miljodir.sharepoint.com/sites/EPiServerDokumenter/_layouts/15/DocIdRedir.aspx?ID=XMKPW47W24HK-1914485411-1250</Url>
      <Description>XMKPW47W24HK-1914485411-1250</Description>
    </_dlc_DocIdUrl>
    <TaxCatchAll xmlns="7197c4af-b929-4ba0-88d8-4e6bc5bfaa8e" xsi:nil="true"/>
    <lcf76f155ced4ddcb4097134ff3c332f xmlns="d27628e0-46cf-4a91-86d9-860258435d8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595CB3064E5C8849A660DAACB36A6E0F" ma:contentTypeVersion="20" ma:contentTypeDescription="Opprett et nytt dokument." ma:contentTypeScope="" ma:versionID="850bd307d85bdc8e2dc12f2c7a5e2bb1">
  <xsd:schema xmlns:xsd="http://www.w3.org/2001/XMLSchema" xmlns:xs="http://www.w3.org/2001/XMLSchema" xmlns:p="http://schemas.microsoft.com/office/2006/metadata/properties" xmlns:ns2="7197c4af-b929-4ba0-88d8-4e6bc5bfaa8e" xmlns:ns3="d27628e0-46cf-4a91-86d9-860258435d88" xmlns:ns4="http://schemas.microsoft.com/sharepoint/v4" targetNamespace="http://schemas.microsoft.com/office/2006/metadata/properties" ma:root="true" ma:fieldsID="e50438bd94c2909cb6cec5a8e2e3893b" ns2:_="" ns3:_="" ns4:_="">
    <xsd:import namespace="7197c4af-b929-4ba0-88d8-4e6bc5bfaa8e"/>
    <xsd:import namespace="d27628e0-46cf-4a91-86d9-860258435d88"/>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IconOverlay" minOccurs="0"/>
                <xsd:element ref="ns2:SharedWithUsers" minOccurs="0"/>
                <xsd:element ref="ns2:SharedWithDetail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97c4af-b929-4ba0-88d8-4e6bc5bfaa8e" elementFormDefault="qualified">
    <xsd:import namespace="http://schemas.microsoft.com/office/2006/documentManagement/types"/>
    <xsd:import namespace="http://schemas.microsoft.com/office/infopath/2007/PartnerControls"/>
    <xsd:element name="_dlc_DocId" ma:index="8" nillable="true" ma:displayName="Dokument-ID-verdi" ma:description="Verdien for dokument-IDen som er tilordnet elementet." ma:internalName="_dlc_DocId" ma:readOnly="true">
      <xsd:simpleType>
        <xsd:restriction base="dms:Text"/>
      </xsd:simpleType>
    </xsd:element>
    <xsd:element name="_dlc_DocIdUrl" ma:index="9" nillable="true" ma:displayName="Dokument-ID" ma:description="Fast kobling til dokumente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Delingsdetaljer" ma:internalName="SharedWithDetails" ma:readOnly="true">
      <xsd:simpleType>
        <xsd:restriction base="dms:Note">
          <xsd:maxLength value="255"/>
        </xsd:restriction>
      </xsd:simpleType>
    </xsd:element>
    <xsd:element name="TaxCatchAll" ma:index="27" nillable="true" ma:displayName="Taxonomy Catch All Column" ma:hidden="true" ma:list="{27f5dc73-2191-43c2-bf08-b0a6360eab7f}" ma:internalName="TaxCatchAll" ma:showField="CatchAllData" ma:web="7197c4af-b929-4ba0-88d8-4e6bc5bfaa8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7628e0-46cf-4a91-86d9-860258435d8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Bildemerkelapper" ma:readOnly="false" ma:fieldId="{5cf76f15-5ced-4ddc-b409-7134ff3c332f}" ma:taxonomyMulti="true" ma:sspId="28870869-08ee-44b2-a422-d221b67675f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23FEBBC-DEE7-4848-AAEC-6290CB38EC32}">
  <ds:schemaRefs>
    <ds:schemaRef ds:uri="http://schemas.openxmlformats.org/package/2006/metadata/core-properties"/>
    <ds:schemaRef ds:uri="99b93dda-0db1-4804-bcd9-79ac3408f7b3"/>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52965165-DA08-450E-AA04-AC0CA7F79874}">
  <ds:schemaRefs>
    <ds:schemaRef ds:uri="http://schemas.microsoft.com/sharepoint/v3/contenttype/forms"/>
  </ds:schemaRefs>
</ds:datastoreItem>
</file>

<file path=customXml/itemProps3.xml><?xml version="1.0" encoding="utf-8"?>
<ds:datastoreItem xmlns:ds="http://schemas.openxmlformats.org/officeDocument/2006/customXml" ds:itemID="{F6F06A36-8972-49B2-A478-B39EF6FA6D48}"/>
</file>

<file path=customXml/itemProps4.xml><?xml version="1.0" encoding="utf-8"?>
<ds:datastoreItem xmlns:ds="http://schemas.openxmlformats.org/officeDocument/2006/customXml" ds:itemID="{CB9EED11-AB5A-4F7F-9F71-05BB4492331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23</vt:i4>
      </vt:variant>
    </vt:vector>
  </HeadingPairs>
  <TitlesOfParts>
    <vt:vector size="27" baseType="lpstr">
      <vt:lpstr>Tiltaksberegning</vt:lpstr>
      <vt:lpstr>Metode og bakgrunnsdata</vt:lpstr>
      <vt:lpstr>Versjonslogg</vt:lpstr>
      <vt:lpstr>Skjult</vt:lpstr>
      <vt:lpstr>AntallKjøretøyEtter</vt:lpstr>
      <vt:lpstr>AntallKjøretøyFør</vt:lpstr>
      <vt:lpstr>EuroklasseEtter</vt:lpstr>
      <vt:lpstr>EuroklasseFør</vt:lpstr>
      <vt:lpstr>GRUPPE_1</vt:lpstr>
      <vt:lpstr>GRUPPE_2</vt:lpstr>
      <vt:lpstr>GRUPPE_3</vt:lpstr>
      <vt:lpstr>GRUPPE_4</vt:lpstr>
      <vt:lpstr>KjørelengdePerKjøretøyEtter</vt:lpstr>
      <vt:lpstr>KjørelengdePerKjøretøyFør</vt:lpstr>
      <vt:lpstr>KJØRETØY</vt:lpstr>
      <vt:lpstr>KJØRETØY_Kjøretøy</vt:lpstr>
      <vt:lpstr>KjøretøyOgDrivstoffEtter</vt:lpstr>
      <vt:lpstr>KjøretøyOgDrivstoffFør</vt:lpstr>
      <vt:lpstr>Tiltakets_effekt_reduksjon_av_utslipp</vt:lpstr>
      <vt:lpstr>Utslipp_dersom_tiltaket_gjennomføres</vt:lpstr>
      <vt:lpstr>Utslipp_uten_tiltaket</vt:lpstr>
      <vt:lpstr>UTSLIPPSFAKTORER</vt:lpstr>
      <vt:lpstr>UTSLIPPSFAKTORER_Kategori2</vt:lpstr>
      <vt:lpstr>UtslippsfaktorEtter</vt:lpstr>
      <vt:lpstr>UtslippsfaktorFør</vt:lpstr>
      <vt:lpstr>VektklasseEtter</vt:lpstr>
      <vt:lpstr>VektklasseFør</vt:lpstr>
    </vt:vector>
  </TitlesOfParts>
  <Company>Miljødirektoratet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Lastebil og varebil -teknologi og kjørelengdetiltak</dc:title>
  <dc:creator>Anne Zimmer Jacobsen</dc:creator>
  <cp:lastModifiedBy>Tomas Seim</cp:lastModifiedBy>
  <cp:lastPrinted>2017-09-12T12:28:42Z</cp:lastPrinted>
  <dcterms:created xsi:type="dcterms:W3CDTF">2017-01-18T08:59:28Z</dcterms:created>
  <dcterms:modified xsi:type="dcterms:W3CDTF">2021-09-27T13:12:04Z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0x010100595CB3064E5C8849A660DAACB36A6E0F</vt:lpwstr>
  </property>
  <property fmtid="{D5CDD505-2E9C-101B-9397-08002B2CF9AE}" pid="3" name="Stikkord">
    <vt:lpwstr>14;#Tiltaksberegninger|7e77b745-5d18-48d9-beea-061886f4c52c</vt:lpwstr>
  </property>
  <property fmtid="{D5CDD505-2E9C-101B-9397-08002B2CF9AE}" pid="4" name="Dokumentkategori">
    <vt:lpwstr/>
  </property>
  <property fmtid="{D5CDD505-2E9C-101B-9397-08002B2CF9AE}" pid="5" name="_dlc_DocIdItemGuid">
    <vt:lpwstr>87073d7b-9262-4d8d-abdf-39bc4015c072</vt:lpwstr>
  </property>
</Properties>
</file>